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filterPrivacy="1"/>
  <xr:revisionPtr revIDLastSave="0" documentId="13_ncr:1_{2FE933FA-64EF-4A94-BA0E-AEA41A496356}" xr6:coauthVersionLast="47" xr6:coauthVersionMax="47" xr10:uidLastSave="{00000000-0000-0000-0000-000000000000}"/>
  <bookViews>
    <workbookView xWindow="28680" yWindow="-3255" windowWidth="29040" windowHeight="17520" tabRatio="804" xr2:uid="{00000000-000D-0000-FFFF-FFFF00000000}"/>
  </bookViews>
  <sheets>
    <sheet name="Oběhy školní dny" sheetId="1" r:id="rId1"/>
    <sheet name="Oběhy prázdniny" sheetId="7" r:id="rId2"/>
    <sheet name="Oběhy víkendy" sheetId="2" r:id="rId3"/>
    <sheet name="Přehled" sheetId="6" r:id="rId4"/>
    <sheet name="Počty dní" sheetId="3" r:id="rId5"/>
  </sheets>
  <definedNames>
    <definedName name="_xlnm._FilterDatabase" localSheetId="1" hidden="1">'Oběhy prázdniny'!$A$1:$AV$724</definedName>
    <definedName name="_xlnm._FilterDatabase" localSheetId="0" hidden="1">'Oběhy školní dny'!$A$1:$AV$777</definedName>
    <definedName name="_xlnm._FilterDatabase" localSheetId="2" hidden="1">'Oběhy víkendy'!$A$1:$W$328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92" i="7" l="1"/>
  <c r="R192" i="7"/>
  <c r="Q192" i="7"/>
  <c r="S192" i="7" s="1"/>
  <c r="T190" i="7"/>
  <c r="R190" i="7"/>
  <c r="Q190" i="7"/>
  <c r="S190" i="7" s="1"/>
  <c r="T189" i="7"/>
  <c r="R189" i="7"/>
  <c r="Q189" i="7"/>
  <c r="S189" i="7" s="1"/>
  <c r="T188" i="7"/>
  <c r="R188" i="7"/>
  <c r="Q188" i="7"/>
  <c r="S188" i="7" s="1"/>
  <c r="T187" i="7"/>
  <c r="R187" i="7"/>
  <c r="S187" i="7" s="1"/>
  <c r="Q187" i="7"/>
  <c r="T186" i="7"/>
  <c r="R186" i="7"/>
  <c r="Q186" i="7"/>
  <c r="S186" i="7" s="1"/>
  <c r="T185" i="7"/>
  <c r="R185" i="7"/>
  <c r="Q185" i="7"/>
  <c r="S185" i="7" s="1"/>
  <c r="T184" i="7"/>
  <c r="R184" i="7"/>
  <c r="Q184" i="7"/>
  <c r="S184" i="7" s="1"/>
  <c r="T183" i="7"/>
  <c r="R183" i="7"/>
  <c r="Q183" i="7"/>
  <c r="S183" i="7" s="1"/>
  <c r="P193" i="7"/>
  <c r="P192" i="7"/>
  <c r="P191" i="7"/>
  <c r="P190" i="7"/>
  <c r="P188" i="7"/>
  <c r="P187" i="7"/>
  <c r="P186" i="7"/>
  <c r="P185" i="7"/>
  <c r="P184" i="7"/>
  <c r="P183" i="7"/>
  <c r="P302" i="7"/>
  <c r="P300" i="7"/>
  <c r="P299" i="7"/>
  <c r="P298" i="7"/>
  <c r="P297" i="7"/>
  <c r="P296" i="7"/>
  <c r="P295" i="7"/>
  <c r="P294" i="7"/>
  <c r="P293" i="7"/>
  <c r="T303" i="7"/>
  <c r="R303" i="7"/>
  <c r="Q303" i="7"/>
  <c r="T302" i="7"/>
  <c r="R302" i="7"/>
  <c r="Q302" i="7"/>
  <c r="S302" i="7" s="1"/>
  <c r="T301" i="7"/>
  <c r="R301" i="7"/>
  <c r="Q301" i="7"/>
  <c r="S301" i="7" s="1"/>
  <c r="T299" i="7"/>
  <c r="R299" i="7"/>
  <c r="Q299" i="7"/>
  <c r="T298" i="7"/>
  <c r="R298" i="7"/>
  <c r="Q298" i="7"/>
  <c r="S298" i="7" s="1"/>
  <c r="T297" i="7"/>
  <c r="R297" i="7"/>
  <c r="Q297" i="7"/>
  <c r="S297" i="7" s="1"/>
  <c r="T296" i="7"/>
  <c r="R296" i="7"/>
  <c r="Q296" i="7"/>
  <c r="T295" i="7"/>
  <c r="R295" i="7"/>
  <c r="Q295" i="7"/>
  <c r="S295" i="7" s="1"/>
  <c r="T294" i="7"/>
  <c r="R294" i="7"/>
  <c r="Q294" i="7"/>
  <c r="S294" i="7" s="1"/>
  <c r="T293" i="7"/>
  <c r="R293" i="7"/>
  <c r="Q293" i="7"/>
  <c r="T292" i="7"/>
  <c r="R292" i="7"/>
  <c r="Q292" i="7"/>
  <c r="S292" i="7" s="1"/>
  <c r="P296" i="1"/>
  <c r="P294" i="1"/>
  <c r="P293" i="1"/>
  <c r="P292" i="1"/>
  <c r="P291" i="1"/>
  <c r="P290" i="1"/>
  <c r="P289" i="1"/>
  <c r="P288" i="1"/>
  <c r="P287" i="1"/>
  <c r="P286" i="1"/>
  <c r="T298" i="1"/>
  <c r="R298" i="1"/>
  <c r="Q298" i="1"/>
  <c r="S298" i="1" s="1"/>
  <c r="T297" i="1"/>
  <c r="R297" i="1"/>
  <c r="Q297" i="1"/>
  <c r="S297" i="1" s="1"/>
  <c r="T295" i="1"/>
  <c r="R295" i="1"/>
  <c r="Q295" i="1"/>
  <c r="T294" i="1"/>
  <c r="R294" i="1"/>
  <c r="Q294" i="1"/>
  <c r="S294" i="1" s="1"/>
  <c r="T293" i="1"/>
  <c r="R293" i="1"/>
  <c r="Q293" i="1"/>
  <c r="S293" i="1" s="1"/>
  <c r="T292" i="1"/>
  <c r="R292" i="1"/>
  <c r="Q292" i="1"/>
  <c r="S292" i="1" s="1"/>
  <c r="T291" i="1"/>
  <c r="R291" i="1"/>
  <c r="Q291" i="1"/>
  <c r="T290" i="1"/>
  <c r="R290" i="1"/>
  <c r="Q290" i="1"/>
  <c r="S290" i="1" s="1"/>
  <c r="T289" i="1"/>
  <c r="R289" i="1"/>
  <c r="Q289" i="1"/>
  <c r="S289" i="1" s="1"/>
  <c r="T288" i="1"/>
  <c r="R288" i="1"/>
  <c r="Q288" i="1"/>
  <c r="S288" i="1" s="1"/>
  <c r="T287" i="1"/>
  <c r="R287" i="1"/>
  <c r="Q287" i="1"/>
  <c r="T286" i="1"/>
  <c r="R286" i="1"/>
  <c r="Q286" i="1"/>
  <c r="S286" i="1" s="1"/>
  <c r="T285" i="1"/>
  <c r="R285" i="1"/>
  <c r="Q285" i="1"/>
  <c r="S285" i="1" s="1"/>
  <c r="T320" i="1"/>
  <c r="R320" i="1"/>
  <c r="Q320" i="1"/>
  <c r="S320" i="1" s="1"/>
  <c r="T319" i="1"/>
  <c r="R319" i="1"/>
  <c r="Q319" i="1"/>
  <c r="T318" i="1"/>
  <c r="R318" i="1"/>
  <c r="Q318" i="1"/>
  <c r="S318" i="1" s="1"/>
  <c r="T316" i="1"/>
  <c r="R316" i="1"/>
  <c r="Q316" i="1"/>
  <c r="S316" i="1" s="1"/>
  <c r="T315" i="1"/>
  <c r="R315" i="1"/>
  <c r="Q315" i="1"/>
  <c r="S315" i="1" s="1"/>
  <c r="T314" i="1"/>
  <c r="R314" i="1"/>
  <c r="Q314" i="1"/>
  <c r="T313" i="1"/>
  <c r="R313" i="1"/>
  <c r="Q313" i="1"/>
  <c r="S313" i="1" s="1"/>
  <c r="T312" i="1"/>
  <c r="R312" i="1"/>
  <c r="Q312" i="1"/>
  <c r="S312" i="1" s="1"/>
  <c r="T311" i="1"/>
  <c r="R311" i="1"/>
  <c r="Q311" i="1"/>
  <c r="S311" i="1" s="1"/>
  <c r="T310" i="1"/>
  <c r="R310" i="1"/>
  <c r="Q310" i="1"/>
  <c r="T309" i="1"/>
  <c r="R309" i="1"/>
  <c r="Q309" i="1"/>
  <c r="S309" i="1" s="1"/>
  <c r="T308" i="1"/>
  <c r="R308" i="1"/>
  <c r="Q308" i="1"/>
  <c r="S308" i="1" s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T201" i="1"/>
  <c r="R201" i="1"/>
  <c r="Q201" i="1"/>
  <c r="T200" i="1"/>
  <c r="R200" i="1"/>
  <c r="Q200" i="1"/>
  <c r="T199" i="1"/>
  <c r="R199" i="1"/>
  <c r="Q199" i="1"/>
  <c r="S199" i="1" s="1"/>
  <c r="T198" i="1"/>
  <c r="R198" i="1"/>
  <c r="Q198" i="1"/>
  <c r="S198" i="1" s="1"/>
  <c r="T196" i="1"/>
  <c r="R196" i="1"/>
  <c r="Q196" i="1"/>
  <c r="T195" i="1"/>
  <c r="R195" i="1"/>
  <c r="Q195" i="1"/>
  <c r="T194" i="1"/>
  <c r="R194" i="1"/>
  <c r="Q194" i="1"/>
  <c r="S194" i="1" s="1"/>
  <c r="T193" i="1"/>
  <c r="R193" i="1"/>
  <c r="Q193" i="1"/>
  <c r="S193" i="1" s="1"/>
  <c r="T192" i="1"/>
  <c r="R192" i="1"/>
  <c r="Q192" i="1"/>
  <c r="T191" i="1"/>
  <c r="R191" i="1"/>
  <c r="Q191" i="1"/>
  <c r="T190" i="1"/>
  <c r="R190" i="1"/>
  <c r="Q190" i="1"/>
  <c r="S190" i="1" s="1"/>
  <c r="T189" i="1"/>
  <c r="R189" i="1"/>
  <c r="Q189" i="1"/>
  <c r="S189" i="1" s="1"/>
  <c r="T188" i="1"/>
  <c r="R188" i="1"/>
  <c r="Q188" i="1"/>
  <c r="P201" i="1"/>
  <c r="P200" i="1"/>
  <c r="P199" i="1"/>
  <c r="P198" i="1"/>
  <c r="P196" i="1"/>
  <c r="P195" i="1"/>
  <c r="P194" i="1"/>
  <c r="P193" i="1"/>
  <c r="P192" i="1"/>
  <c r="P191" i="1"/>
  <c r="P190" i="1"/>
  <c r="P189" i="1"/>
  <c r="P188" i="1"/>
  <c r="P297" i="1"/>
  <c r="P295" i="1"/>
  <c r="P300" i="1"/>
  <c r="P299" i="1"/>
  <c r="P298" i="1"/>
  <c r="P285" i="1"/>
  <c r="S191" i="1" l="1"/>
  <c r="S195" i="1"/>
  <c r="S200" i="1"/>
  <c r="S310" i="1"/>
  <c r="S314" i="1"/>
  <c r="S319" i="1"/>
  <c r="S287" i="1"/>
  <c r="S291" i="1"/>
  <c r="S295" i="1"/>
  <c r="S303" i="7"/>
  <c r="S299" i="7"/>
  <c r="S296" i="7"/>
  <c r="S293" i="7"/>
  <c r="S188" i="1"/>
  <c r="S192" i="1"/>
  <c r="S196" i="1"/>
  <c r="S201" i="1"/>
  <c r="A279" i="2" l="1"/>
  <c r="A280" i="2"/>
  <c r="A281" i="2"/>
  <c r="A282" i="2"/>
  <c r="A283" i="2"/>
  <c r="H197" i="1" l="1"/>
  <c r="H201" i="7"/>
  <c r="H209" i="1"/>
  <c r="U237" i="2" l="1"/>
  <c r="U210" i="2"/>
  <c r="U199" i="2"/>
  <c r="U186" i="2"/>
  <c r="U177" i="2"/>
  <c r="U166" i="2"/>
  <c r="U151" i="2"/>
  <c r="U140" i="2"/>
  <c r="U123" i="2"/>
  <c r="U15" i="2"/>
  <c r="U48" i="2"/>
  <c r="T249" i="2"/>
  <c r="T248" i="2"/>
  <c r="T247" i="2"/>
  <c r="T246" i="2"/>
  <c r="T245" i="2"/>
  <c r="T244" i="2"/>
  <c r="T243" i="2"/>
  <c r="T242" i="2"/>
  <c r="T241" i="2"/>
  <c r="T236" i="2"/>
  <c r="T235" i="2"/>
  <c r="T234" i="2"/>
  <c r="T233" i="2"/>
  <c r="T232" i="2"/>
  <c r="T231" i="2"/>
  <c r="T230" i="2"/>
  <c r="T225" i="2"/>
  <c r="T224" i="2"/>
  <c r="T223" i="2"/>
  <c r="T222" i="2"/>
  <c r="T221" i="2"/>
  <c r="T216" i="2"/>
  <c r="T215" i="2"/>
  <c r="T214" i="2"/>
  <c r="T209" i="2"/>
  <c r="T208" i="2"/>
  <c r="T207" i="2"/>
  <c r="T206" i="2"/>
  <c r="T205" i="2"/>
  <c r="T204" i="2"/>
  <c r="T203" i="2"/>
  <c r="T198" i="2"/>
  <c r="T197" i="2"/>
  <c r="T196" i="2"/>
  <c r="T195" i="2"/>
  <c r="T194" i="2"/>
  <c r="T193" i="2"/>
  <c r="T192" i="2"/>
  <c r="T191" i="2"/>
  <c r="T190" i="2"/>
  <c r="T185" i="2"/>
  <c r="T184" i="2"/>
  <c r="T183" i="2"/>
  <c r="T182" i="2"/>
  <c r="T181" i="2"/>
  <c r="T176" i="2"/>
  <c r="T175" i="2"/>
  <c r="T174" i="2"/>
  <c r="T173" i="2"/>
  <c r="T172" i="2"/>
  <c r="T171" i="2"/>
  <c r="T170" i="2"/>
  <c r="T165" i="2"/>
  <c r="T164" i="2"/>
  <c r="T163" i="2"/>
  <c r="T162" i="2"/>
  <c r="T161" i="2"/>
  <c r="T160" i="2"/>
  <c r="T159" i="2"/>
  <c r="T158" i="2"/>
  <c r="T157" i="2"/>
  <c r="T156" i="2"/>
  <c r="T155" i="2"/>
  <c r="T150" i="2"/>
  <c r="T149" i="2"/>
  <c r="T148" i="2"/>
  <c r="T147" i="2"/>
  <c r="T146" i="2"/>
  <c r="T145" i="2"/>
  <c r="T144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3" i="2"/>
  <c r="T102" i="2"/>
  <c r="T101" i="2"/>
  <c r="T100" i="2"/>
  <c r="T99" i="2"/>
  <c r="T98" i="2"/>
  <c r="T97" i="2"/>
  <c r="T92" i="2"/>
  <c r="T91" i="2"/>
  <c r="T90" i="2"/>
  <c r="T89" i="2"/>
  <c r="T88" i="2"/>
  <c r="T87" i="2"/>
  <c r="T86" i="2"/>
  <c r="T81" i="2"/>
  <c r="T80" i="2"/>
  <c r="T79" i="2"/>
  <c r="T78" i="2"/>
  <c r="T77" i="2"/>
  <c r="T76" i="2"/>
  <c r="T75" i="2"/>
  <c r="T74" i="2"/>
  <c r="T73" i="2"/>
  <c r="T72" i="2"/>
  <c r="T71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47" i="2"/>
  <c r="T46" i="2"/>
  <c r="T45" i="2"/>
  <c r="T44" i="2"/>
  <c r="T43" i="2"/>
  <c r="T42" i="2"/>
  <c r="T41" i="2"/>
  <c r="T40" i="2"/>
  <c r="T39" i="2"/>
  <c r="T34" i="2"/>
  <c r="T33" i="2"/>
  <c r="T32" i="2"/>
  <c r="T31" i="2"/>
  <c r="T30" i="2"/>
  <c r="T29" i="2"/>
  <c r="T28" i="2"/>
  <c r="T23" i="2"/>
  <c r="T22" i="2"/>
  <c r="T21" i="2"/>
  <c r="T20" i="2"/>
  <c r="T19" i="2"/>
  <c r="T14" i="2"/>
  <c r="T13" i="2"/>
  <c r="T12" i="2"/>
  <c r="T11" i="2"/>
  <c r="T10" i="2"/>
  <c r="T9" i="2"/>
  <c r="T8" i="2"/>
  <c r="T7" i="2"/>
  <c r="T6" i="2"/>
  <c r="T5" i="2"/>
  <c r="P691" i="7"/>
  <c r="P634" i="7"/>
  <c r="P595" i="7"/>
  <c r="P570" i="7"/>
  <c r="P538" i="7"/>
  <c r="P510" i="7"/>
  <c r="P509" i="7"/>
  <c r="P508" i="7"/>
  <c r="P507" i="7"/>
  <c r="P33" i="7"/>
  <c r="P336" i="7"/>
  <c r="T338" i="7"/>
  <c r="T337" i="7"/>
  <c r="T336" i="7"/>
  <c r="T713" i="7"/>
  <c r="T712" i="7"/>
  <c r="T711" i="7"/>
  <c r="T710" i="7"/>
  <c r="T709" i="7"/>
  <c r="T708" i="7"/>
  <c r="T707" i="7"/>
  <c r="T706" i="7"/>
  <c r="T705" i="7"/>
  <c r="T704" i="7"/>
  <c r="T699" i="7"/>
  <c r="T698" i="7"/>
  <c r="T697" i="7"/>
  <c r="T696" i="7"/>
  <c r="T695" i="7"/>
  <c r="T694" i="7"/>
  <c r="T693" i="7"/>
  <c r="T692" i="7"/>
  <c r="T691" i="7"/>
  <c r="T690" i="7"/>
  <c r="T689" i="7"/>
  <c r="T688" i="7"/>
  <c r="T687" i="7"/>
  <c r="T682" i="7"/>
  <c r="T681" i="7"/>
  <c r="T680" i="7"/>
  <c r="T679" i="7"/>
  <c r="T678" i="7"/>
  <c r="T677" i="7"/>
  <c r="T676" i="7"/>
  <c r="T675" i="7"/>
  <c r="T670" i="7"/>
  <c r="T669" i="7"/>
  <c r="T668" i="7"/>
  <c r="T667" i="7"/>
  <c r="T666" i="7"/>
  <c r="T665" i="7"/>
  <c r="T664" i="7"/>
  <c r="T663" i="7"/>
  <c r="T662" i="7"/>
  <c r="T657" i="7"/>
  <c r="T656" i="7"/>
  <c r="T655" i="7"/>
  <c r="T654" i="7"/>
  <c r="T653" i="7"/>
  <c r="T652" i="7"/>
  <c r="T651" i="7"/>
  <c r="T650" i="7"/>
  <c r="T649" i="7"/>
  <c r="T648" i="7"/>
  <c r="T643" i="7"/>
  <c r="T642" i="7"/>
  <c r="T641" i="7"/>
  <c r="T640" i="7"/>
  <c r="T639" i="7"/>
  <c r="T638" i="7"/>
  <c r="T637" i="7"/>
  <c r="T636" i="7"/>
  <c r="T635" i="7"/>
  <c r="T634" i="7"/>
  <c r="T633" i="7"/>
  <c r="T632" i="7"/>
  <c r="T631" i="7"/>
  <c r="T630" i="7"/>
  <c r="T625" i="7"/>
  <c r="T624" i="7"/>
  <c r="T623" i="7"/>
  <c r="T622" i="7"/>
  <c r="T621" i="7"/>
  <c r="T620" i="7"/>
  <c r="T619" i="7"/>
  <c r="T614" i="7"/>
  <c r="T613" i="7"/>
  <c r="T612" i="7"/>
  <c r="T611" i="7"/>
  <c r="T610" i="7"/>
  <c r="T609" i="7"/>
  <c r="T608" i="7"/>
  <c r="T603" i="7"/>
  <c r="T602" i="7"/>
  <c r="T601" i="7"/>
  <c r="T600" i="7"/>
  <c r="T599" i="7"/>
  <c r="T598" i="7"/>
  <c r="T597" i="7"/>
  <c r="T596" i="7"/>
  <c r="T595" i="7"/>
  <c r="T594" i="7"/>
  <c r="T593" i="7"/>
  <c r="T592" i="7"/>
  <c r="T591" i="7"/>
  <c r="T590" i="7"/>
  <c r="T589" i="7"/>
  <c r="T584" i="7"/>
  <c r="T583" i="7"/>
  <c r="T582" i="7"/>
  <c r="T577" i="7"/>
  <c r="T576" i="7"/>
  <c r="T575" i="7"/>
  <c r="T574" i="7"/>
  <c r="T573" i="7"/>
  <c r="T572" i="7"/>
  <c r="T571" i="7"/>
  <c r="T570" i="7"/>
  <c r="T569" i="7"/>
  <c r="T568" i="7"/>
  <c r="T567" i="7"/>
  <c r="T566" i="7"/>
  <c r="T565" i="7"/>
  <c r="T560" i="7"/>
  <c r="T559" i="7"/>
  <c r="T558" i="7"/>
  <c r="T557" i="7"/>
  <c r="T556" i="7"/>
  <c r="T555" i="7"/>
  <c r="T554" i="7"/>
  <c r="T553" i="7"/>
  <c r="T552" i="7"/>
  <c r="T547" i="7"/>
  <c r="T546" i="7"/>
  <c r="T545" i="7"/>
  <c r="T544" i="7"/>
  <c r="T543" i="7"/>
  <c r="T542" i="7"/>
  <c r="T541" i="7"/>
  <c r="T540" i="7"/>
  <c r="T539" i="7"/>
  <c r="T538" i="7"/>
  <c r="T537" i="7"/>
  <c r="T536" i="7"/>
  <c r="T535" i="7"/>
  <c r="T534" i="7"/>
  <c r="T533" i="7"/>
  <c r="T532" i="7"/>
  <c r="T527" i="7"/>
  <c r="T526" i="7"/>
  <c r="T525" i="7"/>
  <c r="T524" i="7"/>
  <c r="T523" i="7"/>
  <c r="T522" i="7"/>
  <c r="T521" i="7"/>
  <c r="T520" i="7"/>
  <c r="T519" i="7"/>
  <c r="T514" i="7"/>
  <c r="T513" i="7"/>
  <c r="T512" i="7"/>
  <c r="T511" i="7"/>
  <c r="T510" i="7"/>
  <c r="T509" i="7"/>
  <c r="T508" i="7"/>
  <c r="T507" i="7"/>
  <c r="T506" i="7"/>
  <c r="T505" i="7"/>
  <c r="T504" i="7"/>
  <c r="T503" i="7"/>
  <c r="T502" i="7"/>
  <c r="T497" i="7"/>
  <c r="T496" i="7"/>
  <c r="T495" i="7"/>
  <c r="T494" i="7"/>
  <c r="T493" i="7"/>
  <c r="T492" i="7"/>
  <c r="T491" i="7"/>
  <c r="T490" i="7"/>
  <c r="T489" i="7"/>
  <c r="T488" i="7"/>
  <c r="T487" i="7"/>
  <c r="T486" i="7"/>
  <c r="T485" i="7"/>
  <c r="T480" i="7"/>
  <c r="T479" i="7"/>
  <c r="T478" i="7"/>
  <c r="T477" i="7"/>
  <c r="T476" i="7"/>
  <c r="T475" i="7"/>
  <c r="T474" i="7"/>
  <c r="T473" i="7"/>
  <c r="T468" i="7"/>
  <c r="T467" i="7"/>
  <c r="T466" i="7"/>
  <c r="T465" i="7"/>
  <c r="T464" i="7"/>
  <c r="T463" i="7"/>
  <c r="T462" i="7"/>
  <c r="T461" i="7"/>
  <c r="T460" i="7"/>
  <c r="T459" i="7"/>
  <c r="T458" i="7"/>
  <c r="T457" i="7"/>
  <c r="T456" i="7"/>
  <c r="T455" i="7"/>
  <c r="T450" i="7"/>
  <c r="T449" i="7"/>
  <c r="T448" i="7"/>
  <c r="T447" i="7"/>
  <c r="T446" i="7"/>
  <c r="T445" i="7"/>
  <c r="T444" i="7"/>
  <c r="T443" i="7"/>
  <c r="T442" i="7"/>
  <c r="T441" i="7"/>
  <c r="T440" i="7"/>
  <c r="T439" i="7"/>
  <c r="T438" i="7"/>
  <c r="T433" i="7"/>
  <c r="T432" i="7"/>
  <c r="T431" i="7"/>
  <c r="T430" i="7"/>
  <c r="T429" i="7"/>
  <c r="T428" i="7"/>
  <c r="T427" i="7"/>
  <c r="T426" i="7"/>
  <c r="T425" i="7"/>
  <c r="T420" i="7"/>
  <c r="T419" i="7"/>
  <c r="T418" i="7"/>
  <c r="T417" i="7"/>
  <c r="T416" i="7"/>
  <c r="T415" i="7"/>
  <c r="T414" i="7"/>
  <c r="T413" i="7"/>
  <c r="T412" i="7"/>
  <c r="T407" i="7"/>
  <c r="T406" i="7"/>
  <c r="T405" i="7"/>
  <c r="T404" i="7"/>
  <c r="T403" i="7"/>
  <c r="T402" i="7"/>
  <c r="T401" i="7"/>
  <c r="T400" i="7"/>
  <c r="T399" i="7"/>
  <c r="T394" i="7"/>
  <c r="T393" i="7"/>
  <c r="T392" i="7"/>
  <c r="T391" i="7"/>
  <c r="T390" i="7"/>
  <c r="T389" i="7"/>
  <c r="T388" i="7"/>
  <c r="T383" i="7"/>
  <c r="T382" i="7"/>
  <c r="T381" i="7"/>
  <c r="T380" i="7"/>
  <c r="T379" i="7"/>
  <c r="T378" i="7"/>
  <c r="T377" i="7"/>
  <c r="T376" i="7"/>
  <c r="T375" i="7"/>
  <c r="T374" i="7"/>
  <c r="T373" i="7"/>
  <c r="T368" i="7"/>
  <c r="T367" i="7"/>
  <c r="T366" i="7"/>
  <c r="T365" i="7"/>
  <c r="T364" i="7"/>
  <c r="T363" i="7"/>
  <c r="T362" i="7"/>
  <c r="T361" i="7"/>
  <c r="T360" i="7"/>
  <c r="T359" i="7"/>
  <c r="T358" i="7"/>
  <c r="T353" i="7"/>
  <c r="T352" i="7"/>
  <c r="T351" i="7"/>
  <c r="T350" i="7"/>
  <c r="T349" i="7"/>
  <c r="T348" i="7"/>
  <c r="T347" i="7"/>
  <c r="T342" i="7"/>
  <c r="T341" i="7"/>
  <c r="T340" i="7"/>
  <c r="T339" i="7"/>
  <c r="T335" i="7"/>
  <c r="T334" i="7"/>
  <c r="T333" i="7"/>
  <c r="T332" i="7"/>
  <c r="T331" i="7"/>
  <c r="T330" i="7"/>
  <c r="T329" i="7"/>
  <c r="T328" i="7"/>
  <c r="T327" i="7"/>
  <c r="T322" i="7"/>
  <c r="T321" i="7"/>
  <c r="T320" i="7"/>
  <c r="T319" i="7"/>
  <c r="T318" i="7"/>
  <c r="T317" i="7"/>
  <c r="T316" i="7"/>
  <c r="T315" i="7"/>
  <c r="T314" i="7"/>
  <c r="T313" i="7"/>
  <c r="T312" i="7"/>
  <c r="T311" i="7"/>
  <c r="T310" i="7"/>
  <c r="T305" i="7"/>
  <c r="T304" i="7"/>
  <c r="T300" i="7"/>
  <c r="T287" i="7"/>
  <c r="T286" i="7"/>
  <c r="T285" i="7"/>
  <c r="T284" i="7"/>
  <c r="T283" i="7"/>
  <c r="T282" i="7"/>
  <c r="T281" i="7"/>
  <c r="T280" i="7"/>
  <c r="T279" i="7"/>
  <c r="T278" i="7"/>
  <c r="T277" i="7"/>
  <c r="T276" i="7"/>
  <c r="T275" i="7"/>
  <c r="T274" i="7"/>
  <c r="T273" i="7"/>
  <c r="T272" i="7"/>
  <c r="T271" i="7"/>
  <c r="T270" i="7"/>
  <c r="T269" i="7"/>
  <c r="T264" i="7"/>
  <c r="T263" i="7"/>
  <c r="T262" i="7"/>
  <c r="T261" i="7"/>
  <c r="T260" i="7"/>
  <c r="T259" i="7"/>
  <c r="T258" i="7"/>
  <c r="T257" i="7"/>
  <c r="T256" i="7"/>
  <c r="T255" i="7"/>
  <c r="T254" i="7"/>
  <c r="T249" i="7"/>
  <c r="T248" i="7"/>
  <c r="T247" i="7"/>
  <c r="T246" i="7"/>
  <c r="T245" i="7"/>
  <c r="T244" i="7"/>
  <c r="T243" i="7"/>
  <c r="T242" i="7"/>
  <c r="T241" i="7"/>
  <c r="T240" i="7"/>
  <c r="T239" i="7"/>
  <c r="T238" i="7"/>
  <c r="T237" i="7"/>
  <c r="T236" i="7"/>
  <c r="T235" i="7"/>
  <c r="T234" i="7"/>
  <c r="T233" i="7"/>
  <c r="T232" i="7"/>
  <c r="T231" i="7"/>
  <c r="T230" i="7"/>
  <c r="T225" i="7"/>
  <c r="T224" i="7"/>
  <c r="T223" i="7"/>
  <c r="T222" i="7"/>
  <c r="T221" i="7"/>
  <c r="T220" i="7"/>
  <c r="T219" i="7"/>
  <c r="T218" i="7"/>
  <c r="T217" i="7"/>
  <c r="T216" i="7"/>
  <c r="T215" i="7"/>
  <c r="T210" i="7"/>
  <c r="T209" i="7"/>
  <c r="T208" i="7"/>
  <c r="T207" i="7"/>
  <c r="T206" i="7"/>
  <c r="T205" i="7"/>
  <c r="T204" i="7"/>
  <c r="T203" i="7"/>
  <c r="T202" i="7"/>
  <c r="T201" i="7"/>
  <c r="T196" i="7"/>
  <c r="T195" i="7"/>
  <c r="T194" i="7"/>
  <c r="T193" i="7"/>
  <c r="T191" i="7"/>
  <c r="T178" i="7"/>
  <c r="T177" i="7"/>
  <c r="T176" i="7"/>
  <c r="T175" i="7"/>
  <c r="T174" i="7"/>
  <c r="T173" i="7"/>
  <c r="T168" i="7"/>
  <c r="T167" i="7"/>
  <c r="T166" i="7"/>
  <c r="T165" i="7"/>
  <c r="T164" i="7"/>
  <c r="T163" i="7"/>
  <c r="T162" i="7"/>
  <c r="T161" i="7"/>
  <c r="T160" i="7"/>
  <c r="T159" i="7"/>
  <c r="T158" i="7"/>
  <c r="T153" i="7"/>
  <c r="T152" i="7"/>
  <c r="T151" i="7"/>
  <c r="T150" i="7"/>
  <c r="T149" i="7"/>
  <c r="T148" i="7"/>
  <c r="T147" i="7"/>
  <c r="T146" i="7"/>
  <c r="T145" i="7"/>
  <c r="T144" i="7"/>
  <c r="T143" i="7"/>
  <c r="T142" i="7"/>
  <c r="T141" i="7"/>
  <c r="T136" i="7"/>
  <c r="T135" i="7"/>
  <c r="T134" i="7"/>
  <c r="T133" i="7"/>
  <c r="T132" i="7"/>
  <c r="T131" i="7"/>
  <c r="T130" i="7"/>
  <c r="T129" i="7"/>
  <c r="T124" i="7"/>
  <c r="T123" i="7"/>
  <c r="T122" i="7"/>
  <c r="T121" i="7"/>
  <c r="T120" i="7"/>
  <c r="T119" i="7"/>
  <c r="T118" i="7"/>
  <c r="T117" i="7"/>
  <c r="T116" i="7"/>
  <c r="T115" i="7"/>
  <c r="T114" i="7"/>
  <c r="T113" i="7"/>
  <c r="T112" i="7"/>
  <c r="T111" i="7"/>
  <c r="T110" i="7"/>
  <c r="T109" i="7"/>
  <c r="T108" i="7"/>
  <c r="T107" i="7"/>
  <c r="T102" i="7"/>
  <c r="T101" i="7"/>
  <c r="T100" i="7"/>
  <c r="T99" i="7"/>
  <c r="T98" i="7"/>
  <c r="T97" i="7"/>
  <c r="T96" i="7"/>
  <c r="T91" i="7"/>
  <c r="T90" i="7"/>
  <c r="T89" i="7"/>
  <c r="T88" i="7"/>
  <c r="T87" i="7"/>
  <c r="T86" i="7"/>
  <c r="T85" i="7"/>
  <c r="T84" i="7"/>
  <c r="T83" i="7"/>
  <c r="T78" i="7"/>
  <c r="T77" i="7"/>
  <c r="T76" i="7"/>
  <c r="T75" i="7"/>
  <c r="T74" i="7"/>
  <c r="T73" i="7"/>
  <c r="T72" i="7"/>
  <c r="T71" i="7"/>
  <c r="T70" i="7"/>
  <c r="T69" i="7"/>
  <c r="T68" i="7"/>
  <c r="T67" i="7"/>
  <c r="T62" i="7"/>
  <c r="T61" i="7"/>
  <c r="T60" i="7"/>
  <c r="T59" i="7"/>
  <c r="T58" i="7"/>
  <c r="T57" i="7"/>
  <c r="T56" i="7"/>
  <c r="T55" i="7"/>
  <c r="T54" i="7"/>
  <c r="T53" i="7"/>
  <c r="T52" i="7"/>
  <c r="T51" i="7"/>
  <c r="T50" i="7"/>
  <c r="T49" i="7"/>
  <c r="T48" i="7"/>
  <c r="T47" i="7"/>
  <c r="T46" i="7"/>
  <c r="T45" i="7"/>
  <c r="T44" i="7"/>
  <c r="T39" i="7"/>
  <c r="T38" i="7"/>
  <c r="T37" i="7"/>
  <c r="T36" i="7"/>
  <c r="T35" i="7"/>
  <c r="T34" i="7"/>
  <c r="T33" i="7"/>
  <c r="T32" i="7"/>
  <c r="T31" i="7"/>
  <c r="T30" i="7"/>
  <c r="T29" i="7"/>
  <c r="T24" i="7"/>
  <c r="T23" i="7"/>
  <c r="T22" i="7"/>
  <c r="T21" i="7"/>
  <c r="T20" i="7"/>
  <c r="T19" i="7"/>
  <c r="T18" i="7"/>
  <c r="T17" i="7"/>
  <c r="T16" i="7"/>
  <c r="P442" i="7"/>
  <c r="P277" i="7"/>
  <c r="P242" i="7"/>
  <c r="P162" i="7"/>
  <c r="P146" i="7"/>
  <c r="P114" i="7"/>
  <c r="P51" i="7"/>
  <c r="T11" i="7"/>
  <c r="T10" i="7"/>
  <c r="T9" i="7"/>
  <c r="T8" i="7"/>
  <c r="T7" i="7"/>
  <c r="T6" i="7"/>
  <c r="T5" i="7"/>
  <c r="P10" i="1"/>
  <c r="P9" i="1"/>
  <c r="P8" i="1"/>
  <c r="P7" i="1"/>
  <c r="P5" i="1"/>
  <c r="P4" i="1"/>
  <c r="T774" i="1"/>
  <c r="T773" i="1"/>
  <c r="T772" i="1"/>
  <c r="T771" i="1"/>
  <c r="T770" i="1"/>
  <c r="T769" i="1"/>
  <c r="T768" i="1"/>
  <c r="T767" i="1"/>
  <c r="T766" i="1"/>
  <c r="T765" i="1"/>
  <c r="P758" i="1"/>
  <c r="P757" i="1"/>
  <c r="P756" i="1"/>
  <c r="P755" i="1"/>
  <c r="P754" i="1"/>
  <c r="P753" i="1"/>
  <c r="P752" i="1"/>
  <c r="P751" i="1"/>
  <c r="P750" i="1"/>
  <c r="P749" i="1"/>
  <c r="T760" i="1"/>
  <c r="T759" i="1"/>
  <c r="T758" i="1"/>
  <c r="T757" i="1"/>
  <c r="T756" i="1"/>
  <c r="T755" i="1"/>
  <c r="T754" i="1"/>
  <c r="T753" i="1"/>
  <c r="T752" i="1"/>
  <c r="T751" i="1"/>
  <c r="T750" i="1"/>
  <c r="T749" i="1"/>
  <c r="T748" i="1"/>
  <c r="T743" i="1"/>
  <c r="T742" i="1"/>
  <c r="T741" i="1"/>
  <c r="T740" i="1"/>
  <c r="T739" i="1"/>
  <c r="T738" i="1"/>
  <c r="T737" i="1"/>
  <c r="T736" i="1"/>
  <c r="T735" i="1"/>
  <c r="T734" i="1"/>
  <c r="T733" i="1"/>
  <c r="T732" i="1"/>
  <c r="T727" i="1"/>
  <c r="T726" i="1"/>
  <c r="T725" i="1"/>
  <c r="T724" i="1"/>
  <c r="T723" i="1"/>
  <c r="T722" i="1"/>
  <c r="T721" i="1"/>
  <c r="T720" i="1"/>
  <c r="T719" i="1"/>
  <c r="T718" i="1"/>
  <c r="T717" i="1"/>
  <c r="T712" i="1"/>
  <c r="T711" i="1"/>
  <c r="T710" i="1"/>
  <c r="T709" i="1"/>
  <c r="T708" i="1"/>
  <c r="T707" i="1"/>
  <c r="T706" i="1"/>
  <c r="T705" i="1"/>
  <c r="T704" i="1"/>
  <c r="P696" i="1"/>
  <c r="P695" i="1"/>
  <c r="P694" i="1"/>
  <c r="P693" i="1"/>
  <c r="P692" i="1"/>
  <c r="P691" i="1"/>
  <c r="P690" i="1"/>
  <c r="P689" i="1"/>
  <c r="P688" i="1"/>
  <c r="T695" i="1"/>
  <c r="T694" i="1"/>
  <c r="T693" i="1"/>
  <c r="T692" i="1"/>
  <c r="T691" i="1"/>
  <c r="T690" i="1"/>
  <c r="T689" i="1"/>
  <c r="T699" i="1"/>
  <c r="T698" i="1"/>
  <c r="T697" i="1"/>
  <c r="T696" i="1"/>
  <c r="T688" i="1"/>
  <c r="T687" i="1"/>
  <c r="T686" i="1"/>
  <c r="T681" i="1"/>
  <c r="T680" i="1"/>
  <c r="T679" i="1"/>
  <c r="T678" i="1"/>
  <c r="T677" i="1"/>
  <c r="T672" i="1"/>
  <c r="T671" i="1"/>
  <c r="T670" i="1"/>
  <c r="T669" i="1"/>
  <c r="T668" i="1"/>
  <c r="T667" i="1"/>
  <c r="T666" i="1"/>
  <c r="T665" i="1"/>
  <c r="T664" i="1"/>
  <c r="T663" i="1"/>
  <c r="T658" i="1"/>
  <c r="T657" i="1"/>
  <c r="T656" i="1"/>
  <c r="T655" i="1"/>
  <c r="T654" i="1"/>
  <c r="T653" i="1"/>
  <c r="T652" i="1"/>
  <c r="T651" i="1"/>
  <c r="T650" i="1"/>
  <c r="T649" i="1"/>
  <c r="T648" i="1"/>
  <c r="T647" i="1"/>
  <c r="P657" i="1"/>
  <c r="P656" i="1"/>
  <c r="P655" i="1"/>
  <c r="P654" i="1"/>
  <c r="P653" i="1"/>
  <c r="P652" i="1"/>
  <c r="P651" i="1"/>
  <c r="P650" i="1"/>
  <c r="P648" i="1"/>
  <c r="P647" i="1"/>
  <c r="P646" i="1"/>
  <c r="P645" i="1"/>
  <c r="P644" i="1"/>
  <c r="R650" i="1"/>
  <c r="Q650" i="1"/>
  <c r="M650" i="1"/>
  <c r="P649" i="1" s="1"/>
  <c r="H650" i="1"/>
  <c r="E650" i="1"/>
  <c r="V650" i="1" s="1"/>
  <c r="W650" i="1" s="1"/>
  <c r="T646" i="1"/>
  <c r="T645" i="1"/>
  <c r="T644" i="1"/>
  <c r="T643" i="1"/>
  <c r="T638" i="1"/>
  <c r="T637" i="1"/>
  <c r="T636" i="1"/>
  <c r="T631" i="1"/>
  <c r="T630" i="1"/>
  <c r="T629" i="1"/>
  <c r="T628" i="1"/>
  <c r="T627" i="1"/>
  <c r="T626" i="1"/>
  <c r="T625" i="1"/>
  <c r="T624" i="1"/>
  <c r="T623" i="1"/>
  <c r="P617" i="1"/>
  <c r="P616" i="1"/>
  <c r="P615" i="1"/>
  <c r="P614" i="1"/>
  <c r="P613" i="1"/>
  <c r="P612" i="1"/>
  <c r="P611" i="1"/>
  <c r="P610" i="1"/>
  <c r="P609" i="1"/>
  <c r="P608" i="1"/>
  <c r="T618" i="1"/>
  <c r="T617" i="1"/>
  <c r="T616" i="1"/>
  <c r="T615" i="1"/>
  <c r="T614" i="1"/>
  <c r="T613" i="1"/>
  <c r="T612" i="1"/>
  <c r="T611" i="1"/>
  <c r="T610" i="1"/>
  <c r="T609" i="1"/>
  <c r="T608" i="1"/>
  <c r="T607" i="1"/>
  <c r="T606" i="1"/>
  <c r="T601" i="1"/>
  <c r="T600" i="1"/>
  <c r="T599" i="1"/>
  <c r="T598" i="1"/>
  <c r="T597" i="1"/>
  <c r="T596" i="1"/>
  <c r="T595" i="1"/>
  <c r="T594" i="1"/>
  <c r="T593" i="1"/>
  <c r="T586" i="1"/>
  <c r="T585" i="1"/>
  <c r="T584" i="1"/>
  <c r="T583" i="1"/>
  <c r="T582" i="1"/>
  <c r="T581" i="1"/>
  <c r="T580" i="1"/>
  <c r="T579" i="1"/>
  <c r="T578" i="1"/>
  <c r="P585" i="1"/>
  <c r="P584" i="1"/>
  <c r="P583" i="1"/>
  <c r="P582" i="1"/>
  <c r="P581" i="1"/>
  <c r="P579" i="1"/>
  <c r="P578" i="1"/>
  <c r="P577" i="1"/>
  <c r="P576" i="1"/>
  <c r="T588" i="1"/>
  <c r="T587" i="1"/>
  <c r="T577" i="1"/>
  <c r="T576" i="1"/>
  <c r="T575" i="1"/>
  <c r="T574" i="1"/>
  <c r="T573" i="1"/>
  <c r="T568" i="1"/>
  <c r="T567" i="1"/>
  <c r="T566" i="1"/>
  <c r="T565" i="1"/>
  <c r="T564" i="1"/>
  <c r="T563" i="1"/>
  <c r="T562" i="1"/>
  <c r="T561" i="1"/>
  <c r="T560" i="1"/>
  <c r="T555" i="1"/>
  <c r="T554" i="1"/>
  <c r="T553" i="1"/>
  <c r="T552" i="1"/>
  <c r="T551" i="1"/>
  <c r="T550" i="1"/>
  <c r="T549" i="1"/>
  <c r="T548" i="1"/>
  <c r="T547" i="1"/>
  <c r="T546" i="1"/>
  <c r="T545" i="1"/>
  <c r="T544" i="1"/>
  <c r="T543" i="1"/>
  <c r="P536" i="1"/>
  <c r="P535" i="1"/>
  <c r="P534" i="1"/>
  <c r="P533" i="1"/>
  <c r="P532" i="1"/>
  <c r="P531" i="1"/>
  <c r="P530" i="1"/>
  <c r="P529" i="1"/>
  <c r="P528" i="1"/>
  <c r="T537" i="1"/>
  <c r="T536" i="1"/>
  <c r="T535" i="1"/>
  <c r="T534" i="1"/>
  <c r="T533" i="1"/>
  <c r="T532" i="1"/>
  <c r="T531" i="1"/>
  <c r="T530" i="1"/>
  <c r="T538" i="1"/>
  <c r="T529" i="1"/>
  <c r="T528" i="1"/>
  <c r="T527" i="1"/>
  <c r="T526" i="1"/>
  <c r="T525" i="1"/>
  <c r="T524" i="1"/>
  <c r="T523" i="1"/>
  <c r="T518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499" i="1"/>
  <c r="T498" i="1"/>
  <c r="T497" i="1"/>
  <c r="T496" i="1"/>
  <c r="T495" i="1"/>
  <c r="T494" i="1"/>
  <c r="T493" i="1"/>
  <c r="T492" i="1"/>
  <c r="T491" i="1"/>
  <c r="P484" i="1"/>
  <c r="P483" i="1"/>
  <c r="P482" i="1"/>
  <c r="P481" i="1"/>
  <c r="P480" i="1"/>
  <c r="P479" i="1"/>
  <c r="P478" i="1"/>
  <c r="P477" i="1"/>
  <c r="P476" i="1"/>
  <c r="T486" i="1"/>
  <c r="T485" i="1"/>
  <c r="T484" i="1"/>
  <c r="T483" i="1"/>
  <c r="T482" i="1"/>
  <c r="T481" i="1"/>
  <c r="T480" i="1"/>
  <c r="T479" i="1"/>
  <c r="T478" i="1"/>
  <c r="T477" i="1"/>
  <c r="T476" i="1"/>
  <c r="T475" i="1"/>
  <c r="P465" i="1"/>
  <c r="P464" i="1"/>
  <c r="P463" i="1"/>
  <c r="P462" i="1"/>
  <c r="P461" i="1"/>
  <c r="T467" i="1"/>
  <c r="T466" i="1"/>
  <c r="T465" i="1"/>
  <c r="T464" i="1"/>
  <c r="T463" i="1"/>
  <c r="T462" i="1"/>
  <c r="T461" i="1"/>
  <c r="T470" i="1"/>
  <c r="T469" i="1"/>
  <c r="T468" i="1"/>
  <c r="T460" i="1"/>
  <c r="T459" i="1"/>
  <c r="T458" i="1"/>
  <c r="T453" i="1"/>
  <c r="T452" i="1"/>
  <c r="T451" i="1"/>
  <c r="T450" i="1"/>
  <c r="T449" i="1"/>
  <c r="T448" i="1"/>
  <c r="T447" i="1"/>
  <c r="T446" i="1"/>
  <c r="T445" i="1"/>
  <c r="T440" i="1"/>
  <c r="T439" i="1"/>
  <c r="T438" i="1"/>
  <c r="T437" i="1"/>
  <c r="T436" i="1"/>
  <c r="T435" i="1"/>
  <c r="T434" i="1"/>
  <c r="T433" i="1"/>
  <c r="T432" i="1"/>
  <c r="T427" i="1"/>
  <c r="T426" i="1"/>
  <c r="T425" i="1"/>
  <c r="T424" i="1"/>
  <c r="T423" i="1"/>
  <c r="T422" i="1"/>
  <c r="T421" i="1"/>
  <c r="T420" i="1"/>
  <c r="T419" i="1"/>
  <c r="T414" i="1"/>
  <c r="T413" i="1"/>
  <c r="T412" i="1"/>
  <c r="T411" i="1"/>
  <c r="T410" i="1"/>
  <c r="T409" i="1"/>
  <c r="T408" i="1"/>
  <c r="T403" i="1"/>
  <c r="T402" i="1"/>
  <c r="T401" i="1"/>
  <c r="T400" i="1"/>
  <c r="T399" i="1"/>
  <c r="T398" i="1"/>
  <c r="T397" i="1"/>
  <c r="T396" i="1"/>
  <c r="T395" i="1"/>
  <c r="T394" i="1"/>
  <c r="T393" i="1"/>
  <c r="T388" i="1"/>
  <c r="T387" i="1"/>
  <c r="T386" i="1"/>
  <c r="T385" i="1"/>
  <c r="T384" i="1"/>
  <c r="T383" i="1"/>
  <c r="T382" i="1"/>
  <c r="T381" i="1"/>
  <c r="T380" i="1"/>
  <c r="T379" i="1"/>
  <c r="T378" i="1"/>
  <c r="T373" i="1"/>
  <c r="T372" i="1"/>
  <c r="T371" i="1"/>
  <c r="T370" i="1"/>
  <c r="T369" i="1"/>
  <c r="T368" i="1"/>
  <c r="T367" i="1"/>
  <c r="P359" i="1"/>
  <c r="P358" i="1"/>
  <c r="P357" i="1"/>
  <c r="P356" i="1"/>
  <c r="P355" i="1"/>
  <c r="P354" i="1"/>
  <c r="P353" i="1"/>
  <c r="T361" i="1"/>
  <c r="T360" i="1"/>
  <c r="T359" i="1"/>
  <c r="T358" i="1"/>
  <c r="T357" i="1"/>
  <c r="T356" i="1"/>
  <c r="T362" i="1"/>
  <c r="T355" i="1"/>
  <c r="T354" i="1"/>
  <c r="T353" i="1"/>
  <c r="T352" i="1"/>
  <c r="T351" i="1"/>
  <c r="T350" i="1"/>
  <c r="T349" i="1"/>
  <c r="T348" i="1"/>
  <c r="T347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5" i="1"/>
  <c r="T324" i="1"/>
  <c r="T323" i="1"/>
  <c r="T322" i="1"/>
  <c r="T321" i="1"/>
  <c r="T317" i="1"/>
  <c r="T299" i="1"/>
  <c r="T296" i="1"/>
  <c r="T303" i="1"/>
  <c r="T302" i="1"/>
  <c r="T301" i="1"/>
  <c r="T300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0" i="1"/>
  <c r="T259" i="1"/>
  <c r="T258" i="1"/>
  <c r="T257" i="1"/>
  <c r="T256" i="1"/>
  <c r="T255" i="1"/>
  <c r="T254" i="1"/>
  <c r="T253" i="1"/>
  <c r="T252" i="1"/>
  <c r="T251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T262" i="1"/>
  <c r="T261" i="1"/>
  <c r="T250" i="1"/>
  <c r="T249" i="1"/>
  <c r="T248" i="1"/>
  <c r="T247" i="1"/>
  <c r="T246" i="1"/>
  <c r="T245" i="1"/>
  <c r="T244" i="1"/>
  <c r="T243" i="1"/>
  <c r="T242" i="1"/>
  <c r="T241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18" i="1"/>
  <c r="T217" i="1"/>
  <c r="T216" i="1"/>
  <c r="T215" i="1"/>
  <c r="T214" i="1"/>
  <c r="T213" i="1"/>
  <c r="T212" i="1"/>
  <c r="T211" i="1"/>
  <c r="T210" i="1"/>
  <c r="T209" i="1"/>
  <c r="P197" i="1"/>
  <c r="T204" i="1"/>
  <c r="T203" i="1"/>
  <c r="T202" i="1"/>
  <c r="T197" i="1"/>
  <c r="T183" i="1"/>
  <c r="T182" i="1"/>
  <c r="T181" i="1"/>
  <c r="T180" i="1"/>
  <c r="T179" i="1"/>
  <c r="T178" i="1"/>
  <c r="T177" i="1"/>
  <c r="T176" i="1"/>
  <c r="T170" i="1"/>
  <c r="T169" i="1"/>
  <c r="T168" i="1"/>
  <c r="T167" i="1"/>
  <c r="T166" i="1"/>
  <c r="T165" i="1"/>
  <c r="T164" i="1"/>
  <c r="P170" i="1"/>
  <c r="P169" i="1"/>
  <c r="P168" i="1"/>
  <c r="P167" i="1"/>
  <c r="P166" i="1"/>
  <c r="P165" i="1"/>
  <c r="P164" i="1"/>
  <c r="P163" i="1"/>
  <c r="T171" i="1"/>
  <c r="T163" i="1"/>
  <c r="T162" i="1"/>
  <c r="T161" i="1"/>
  <c r="P152" i="1"/>
  <c r="P151" i="1"/>
  <c r="P150" i="1"/>
  <c r="P149" i="1"/>
  <c r="P148" i="1"/>
  <c r="P14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37" i="1"/>
  <c r="T136" i="1"/>
  <c r="T135" i="1"/>
  <c r="T134" i="1"/>
  <c r="T133" i="1"/>
  <c r="T132" i="1"/>
  <c r="T131" i="1"/>
  <c r="T130" i="1"/>
  <c r="T129" i="1"/>
  <c r="T128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T117" i="1"/>
  <c r="T116" i="1"/>
  <c r="T115" i="1"/>
  <c r="T114" i="1"/>
  <c r="T113" i="1"/>
  <c r="T112" i="1"/>
  <c r="T111" i="1"/>
  <c r="T110" i="1"/>
  <c r="T123" i="1"/>
  <c r="T122" i="1"/>
  <c r="T121" i="1"/>
  <c r="T120" i="1"/>
  <c r="T119" i="1"/>
  <c r="T118" i="1"/>
  <c r="T109" i="1"/>
  <c r="T108" i="1"/>
  <c r="T107" i="1"/>
  <c r="T102" i="1"/>
  <c r="T101" i="1"/>
  <c r="T100" i="1"/>
  <c r="T99" i="1"/>
  <c r="T98" i="1"/>
  <c r="T97" i="1"/>
  <c r="T96" i="1"/>
  <c r="T91" i="1"/>
  <c r="T90" i="1"/>
  <c r="T89" i="1"/>
  <c r="T88" i="1"/>
  <c r="T87" i="1"/>
  <c r="T86" i="1"/>
  <c r="T85" i="1"/>
  <c r="T84" i="1"/>
  <c r="T83" i="1"/>
  <c r="T78" i="1"/>
  <c r="T77" i="1"/>
  <c r="T76" i="1"/>
  <c r="T75" i="1"/>
  <c r="T74" i="1"/>
  <c r="T73" i="1"/>
  <c r="T72" i="1"/>
  <c r="T71" i="1"/>
  <c r="T70" i="1"/>
  <c r="T69" i="1"/>
  <c r="T68" i="1"/>
  <c r="T67" i="1"/>
  <c r="P54" i="1"/>
  <c r="P53" i="1"/>
  <c r="P52" i="1"/>
  <c r="P51" i="1"/>
  <c r="P50" i="1"/>
  <c r="P49" i="1"/>
  <c r="P48" i="1"/>
  <c r="T54" i="1"/>
  <c r="T53" i="1"/>
  <c r="T52" i="1"/>
  <c r="T51" i="1"/>
  <c r="T50" i="1"/>
  <c r="T62" i="1"/>
  <c r="T61" i="1"/>
  <c r="T60" i="1"/>
  <c r="T59" i="1"/>
  <c r="T58" i="1"/>
  <c r="T57" i="1"/>
  <c r="T56" i="1"/>
  <c r="T55" i="1"/>
  <c r="T49" i="1"/>
  <c r="T48" i="1"/>
  <c r="T47" i="1"/>
  <c r="T46" i="1"/>
  <c r="T45" i="1"/>
  <c r="T44" i="1"/>
  <c r="P33" i="1"/>
  <c r="T36" i="1"/>
  <c r="T35" i="1"/>
  <c r="T34" i="1"/>
  <c r="T33" i="1"/>
  <c r="T39" i="1"/>
  <c r="T38" i="1"/>
  <c r="T37" i="1"/>
  <c r="T32" i="1"/>
  <c r="T31" i="1"/>
  <c r="T30" i="1"/>
  <c r="T29" i="1"/>
  <c r="T24" i="1"/>
  <c r="T23" i="1"/>
  <c r="T22" i="1"/>
  <c r="T21" i="1"/>
  <c r="T20" i="1"/>
  <c r="T19" i="1"/>
  <c r="T18" i="1"/>
  <c r="T17" i="1"/>
  <c r="T16" i="1"/>
  <c r="T11" i="1"/>
  <c r="T10" i="1"/>
  <c r="T9" i="1"/>
  <c r="T8" i="1"/>
  <c r="T7" i="1"/>
  <c r="T6" i="1"/>
  <c r="T5" i="1"/>
  <c r="A278" i="2"/>
  <c r="A277" i="2"/>
  <c r="A276" i="2"/>
  <c r="A275" i="2"/>
  <c r="A274" i="2"/>
  <c r="A273" i="2"/>
  <c r="A272" i="2"/>
  <c r="P248" i="2"/>
  <c r="P247" i="2"/>
  <c r="P246" i="2"/>
  <c r="P245" i="2"/>
  <c r="P244" i="2"/>
  <c r="P243" i="2"/>
  <c r="P242" i="2"/>
  <c r="P241" i="2"/>
  <c r="P240" i="2"/>
  <c r="P235" i="2"/>
  <c r="P234" i="2"/>
  <c r="P233" i="2"/>
  <c r="P232" i="2"/>
  <c r="P231" i="2"/>
  <c r="P230" i="2"/>
  <c r="P229" i="2"/>
  <c r="P46" i="2"/>
  <c r="P45" i="2"/>
  <c r="P44" i="2"/>
  <c r="P43" i="2"/>
  <c r="P42" i="2"/>
  <c r="P41" i="2"/>
  <c r="P40" i="2"/>
  <c r="P39" i="2"/>
  <c r="P38" i="2"/>
  <c r="P215" i="2"/>
  <c r="P214" i="2"/>
  <c r="P213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102" i="2"/>
  <c r="P101" i="2"/>
  <c r="P100" i="2"/>
  <c r="P99" i="2"/>
  <c r="P98" i="2"/>
  <c r="P97" i="2"/>
  <c r="P96" i="2"/>
  <c r="P184" i="2"/>
  <c r="P183" i="2"/>
  <c r="P182" i="2"/>
  <c r="P181" i="2"/>
  <c r="P180" i="2"/>
  <c r="P149" i="2"/>
  <c r="P148" i="2"/>
  <c r="P147" i="2"/>
  <c r="P146" i="2"/>
  <c r="P145" i="2"/>
  <c r="P144" i="2"/>
  <c r="P143" i="2"/>
  <c r="E126" i="2"/>
  <c r="H126" i="2"/>
  <c r="T104" i="2" l="1"/>
  <c r="S650" i="1"/>
  <c r="P126" i="2"/>
  <c r="Q126" i="2"/>
  <c r="R126" i="2"/>
  <c r="V126" i="2"/>
  <c r="W126" i="2" s="1"/>
  <c r="E139" i="2"/>
  <c r="H139" i="2"/>
  <c r="C35" i="2"/>
  <c r="A615" i="7"/>
  <c r="A515" i="7"/>
  <c r="A157" i="1"/>
  <c r="A363" i="1"/>
  <c r="C166" i="2"/>
  <c r="A48" i="2"/>
  <c r="C700" i="1"/>
  <c r="A12" i="1"/>
  <c r="A40" i="1"/>
  <c r="A343" i="7"/>
  <c r="C556" i="1"/>
  <c r="C104" i="2"/>
  <c r="C539" i="1"/>
  <c r="A179" i="7"/>
  <c r="C63" i="7"/>
  <c r="A658" i="7"/>
  <c r="C454" i="1"/>
  <c r="A682" i="1"/>
  <c r="C151" i="2"/>
  <c r="C498" i="7"/>
  <c r="A700" i="1"/>
  <c r="A619" i="1"/>
  <c r="A673" i="1"/>
  <c r="A659" i="1"/>
  <c r="A428" i="1"/>
  <c r="C304" i="1"/>
  <c r="A151" i="2"/>
  <c r="C395" i="7"/>
  <c r="C265" i="7"/>
  <c r="C79" i="7"/>
  <c r="C683" i="7"/>
  <c r="A211" i="7"/>
  <c r="A263" i="1"/>
  <c r="C82" i="2"/>
  <c r="A250" i="2"/>
  <c r="C519" i="1"/>
  <c r="A199" i="2"/>
  <c r="C632" i="1"/>
  <c r="C93" i="2"/>
  <c r="A713" i="1"/>
  <c r="C138" i="1"/>
  <c r="C658" i="7"/>
  <c r="C469" i="7"/>
  <c r="A369" i="7"/>
  <c r="A421" i="7"/>
  <c r="A281" i="1"/>
  <c r="C205" i="1"/>
  <c r="C140" i="2"/>
  <c r="A124" i="1"/>
  <c r="C713" i="1"/>
  <c r="C389" i="1"/>
  <c r="C24" i="2"/>
  <c r="C487" i="1"/>
  <c r="C775" i="1"/>
  <c r="A123" i="2"/>
  <c r="C404" i="1"/>
  <c r="C172" i="1"/>
  <c r="A408" i="7"/>
  <c r="A93" i="2"/>
  <c r="C626" i="7"/>
  <c r="A304" i="1"/>
  <c r="C548" i="7"/>
  <c r="C673" i="1"/>
  <c r="C154" i="7"/>
  <c r="A671" i="7"/>
  <c r="C177" i="2"/>
  <c r="A441" i="1"/>
  <c r="C363" i="1"/>
  <c r="C263" i="1"/>
  <c r="A585" i="7"/>
  <c r="C103" i="7"/>
  <c r="C219" i="1"/>
  <c r="C40" i="7"/>
  <c r="A92" i="1"/>
  <c r="C761" i="1"/>
  <c r="A761" i="1"/>
  <c r="C569" i="1"/>
  <c r="C184" i="1"/>
  <c r="A589" i="1"/>
  <c r="C714" i="7"/>
  <c r="C137" i="7"/>
  <c r="A471" i="1"/>
  <c r="A556" i="1"/>
  <c r="C408" i="7"/>
  <c r="C186" i="2"/>
  <c r="A67" i="2"/>
  <c r="C217" i="2"/>
  <c r="C211" i="7"/>
  <c r="C226" i="7"/>
  <c r="C384" i="7"/>
  <c r="C369" i="7"/>
  <c r="C250" i="7"/>
  <c r="A25" i="1"/>
  <c r="C615" i="7"/>
  <c r="A137" i="7"/>
  <c r="A434" i="7"/>
  <c r="A395" i="7"/>
  <c r="C343" i="1"/>
  <c r="A265" i="7"/>
  <c r="A498" i="7"/>
  <c r="A728" i="1"/>
  <c r="C210" i="2"/>
  <c r="C471" i="1"/>
  <c r="A374" i="1"/>
  <c r="C169" i="7"/>
  <c r="A632" i="1"/>
  <c r="A389" i="1"/>
  <c r="A626" i="7"/>
  <c r="C15" i="2"/>
  <c r="A561" i="7"/>
  <c r="C728" i="1"/>
  <c r="A775" i="1"/>
  <c r="C124" i="1"/>
  <c r="C63" i="1"/>
  <c r="A140" i="2"/>
  <c r="C578" i="7"/>
  <c r="A714" i="7"/>
  <c r="A354" i="7"/>
  <c r="A415" i="1"/>
  <c r="C12" i="7"/>
  <c r="A384" i="7"/>
  <c r="C374" i="1"/>
  <c r="C644" i="7"/>
  <c r="A487" i="1"/>
  <c r="A326" i="1"/>
  <c r="A454" i="1"/>
  <c r="C179" i="7"/>
  <c r="A469" i="7"/>
  <c r="A35" i="2"/>
  <c r="A103" i="7"/>
  <c r="C92" i="7"/>
  <c r="A744" i="1"/>
  <c r="C744" i="1"/>
  <c r="A40" i="7"/>
  <c r="C451" i="7"/>
  <c r="A79" i="7"/>
  <c r="C700" i="7"/>
  <c r="C619" i="1"/>
  <c r="A210" i="2"/>
  <c r="C92" i="1"/>
  <c r="C604" i="7"/>
  <c r="A125" i="7"/>
  <c r="C326" i="1"/>
  <c r="C125" i="7"/>
  <c r="A578" i="7"/>
  <c r="A205" i="1"/>
  <c r="A184" i="1"/>
  <c r="A186" i="2"/>
  <c r="A500" i="1"/>
  <c r="A539" i="1"/>
  <c r="C639" i="1"/>
  <c r="A169" i="7"/>
  <c r="A197" i="7"/>
  <c r="A25" i="7"/>
  <c r="C528" i="7"/>
  <c r="C48" i="2"/>
  <c r="A602" i="1"/>
  <c r="A154" i="7"/>
  <c r="C441" i="1"/>
  <c r="C40" i="1"/>
  <c r="A177" i="2"/>
  <c r="A15" i="2"/>
  <c r="C434" i="7"/>
  <c r="A237" i="1"/>
  <c r="C428" i="1"/>
  <c r="A82" i="2"/>
  <c r="A700" i="7"/>
  <c r="C25" i="7"/>
  <c r="A451" i="7"/>
  <c r="C103" i="1"/>
  <c r="A138" i="1"/>
  <c r="A226" i="2"/>
  <c r="C354" i="7"/>
  <c r="A343" i="1"/>
  <c r="C515" i="7"/>
  <c r="C67" i="2"/>
  <c r="A683" i="7"/>
  <c r="A219" i="1"/>
  <c r="C481" i="7"/>
  <c r="A404" i="1"/>
  <c r="A166" i="2"/>
  <c r="C157" i="1"/>
  <c r="A528" i="7"/>
  <c r="C421" i="7"/>
  <c r="C226" i="2"/>
  <c r="A24" i="2"/>
  <c r="C79" i="1"/>
  <c r="C199" i="2"/>
  <c r="A323" i="7"/>
  <c r="A63" i="7"/>
  <c r="A639" i="1"/>
  <c r="A12" i="7"/>
  <c r="C659" i="1"/>
  <c r="C500" i="1"/>
  <c r="C323" i="7"/>
  <c r="C415" i="1"/>
  <c r="C682" i="1"/>
  <c r="C123" i="2"/>
  <c r="C602" i="1"/>
  <c r="A79" i="1"/>
  <c r="A519" i="1"/>
  <c r="A481" i="7"/>
  <c r="A569" i="1"/>
  <c r="A172" i="1"/>
  <c r="A217" i="2"/>
  <c r="C197" i="7"/>
  <c r="C288" i="7"/>
  <c r="A288" i="7"/>
  <c r="C237" i="2"/>
  <c r="C306" i="7"/>
  <c r="A103" i="1"/>
  <c r="C561" i="7"/>
  <c r="A226" i="7"/>
  <c r="C25" i="1"/>
  <c r="A92" i="7"/>
  <c r="A548" i="7"/>
  <c r="C671" i="7"/>
  <c r="C343" i="7"/>
  <c r="A250" i="7"/>
  <c r="C281" i="1"/>
  <c r="C250" i="2"/>
  <c r="A644" i="7"/>
  <c r="A63" i="1"/>
  <c r="A306" i="7"/>
  <c r="A604" i="7"/>
  <c r="C12" i="1"/>
  <c r="C585" i="7"/>
  <c r="C237" i="1"/>
  <c r="A237" i="2"/>
  <c r="C589" i="1"/>
  <c r="A104" i="2"/>
  <c r="S126" i="2" l="1"/>
  <c r="Q139" i="2"/>
  <c r="R139" i="2"/>
  <c r="S139" i="2" l="1"/>
  <c r="V139" i="2"/>
  <c r="W139" i="2" s="1"/>
  <c r="P13" i="2"/>
  <c r="P12" i="2"/>
  <c r="P11" i="2"/>
  <c r="P10" i="2"/>
  <c r="P9" i="2"/>
  <c r="P8" i="2"/>
  <c r="P7" i="2"/>
  <c r="P6" i="2"/>
  <c r="P5" i="2"/>
  <c r="P4" i="2"/>
  <c r="U24" i="2"/>
  <c r="R45" i="2"/>
  <c r="Q45" i="2"/>
  <c r="H45" i="2"/>
  <c r="E45" i="2"/>
  <c r="V45" i="2" s="1"/>
  <c r="R44" i="2"/>
  <c r="Q44" i="2"/>
  <c r="H44" i="2"/>
  <c r="E44" i="2"/>
  <c r="V44" i="2" s="1"/>
  <c r="R43" i="2"/>
  <c r="Q43" i="2"/>
  <c r="H43" i="2"/>
  <c r="E43" i="2"/>
  <c r="V43" i="2" s="1"/>
  <c r="R42" i="2"/>
  <c r="Q42" i="2"/>
  <c r="H42" i="2"/>
  <c r="E42" i="2"/>
  <c r="V42" i="2" s="1"/>
  <c r="R41" i="2"/>
  <c r="Q41" i="2"/>
  <c r="H41" i="2"/>
  <c r="E41" i="2"/>
  <c r="V41" i="2" s="1"/>
  <c r="R40" i="2"/>
  <c r="Q40" i="2"/>
  <c r="S40" i="2" s="1"/>
  <c r="H40" i="2"/>
  <c r="E40" i="2"/>
  <c r="V40" i="2" s="1"/>
  <c r="R66" i="2"/>
  <c r="Q66" i="2"/>
  <c r="R65" i="2"/>
  <c r="Q65" i="2"/>
  <c r="R64" i="2"/>
  <c r="Q64" i="2"/>
  <c r="R246" i="2"/>
  <c r="Q246" i="2"/>
  <c r="R245" i="2"/>
  <c r="Q245" i="2"/>
  <c r="R61" i="2"/>
  <c r="Q61" i="2"/>
  <c r="R60" i="2"/>
  <c r="Q60" i="2"/>
  <c r="R59" i="2"/>
  <c r="Q59" i="2"/>
  <c r="R58" i="2"/>
  <c r="Q58" i="2"/>
  <c r="R57" i="2"/>
  <c r="Q57" i="2"/>
  <c r="R56" i="2"/>
  <c r="Q56" i="2"/>
  <c r="R55" i="2"/>
  <c r="Q55" i="2"/>
  <c r="R54" i="2"/>
  <c r="Q54" i="2"/>
  <c r="R53" i="2"/>
  <c r="Q53" i="2"/>
  <c r="R52" i="2"/>
  <c r="Q52" i="2"/>
  <c r="R51" i="2"/>
  <c r="Q51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H56" i="2"/>
  <c r="E246" i="2"/>
  <c r="E245" i="2"/>
  <c r="E61" i="2"/>
  <c r="E60" i="2"/>
  <c r="E59" i="2"/>
  <c r="E58" i="2"/>
  <c r="E57" i="2"/>
  <c r="E56" i="2"/>
  <c r="V56" i="2" s="1"/>
  <c r="E55" i="2"/>
  <c r="V55" i="2" s="1"/>
  <c r="W55" i="2" s="1"/>
  <c r="E54" i="2"/>
  <c r="V54" i="2" s="1"/>
  <c r="W54" i="2" s="1"/>
  <c r="E53" i="2"/>
  <c r="H55" i="2"/>
  <c r="R216" i="2"/>
  <c r="Q216" i="2"/>
  <c r="R215" i="2"/>
  <c r="Q215" i="2"/>
  <c r="R225" i="2"/>
  <c r="Q225" i="2"/>
  <c r="R224" i="2"/>
  <c r="Q224" i="2"/>
  <c r="R223" i="2"/>
  <c r="Q223" i="2"/>
  <c r="R222" i="2"/>
  <c r="Q222" i="2"/>
  <c r="R221" i="2"/>
  <c r="Q221" i="2"/>
  <c r="R220" i="2"/>
  <c r="Q220" i="2"/>
  <c r="R209" i="2"/>
  <c r="Q209" i="2"/>
  <c r="R208" i="2"/>
  <c r="Q208" i="2"/>
  <c r="R207" i="2"/>
  <c r="Q207" i="2"/>
  <c r="R206" i="2"/>
  <c r="Q206" i="2"/>
  <c r="R205" i="2"/>
  <c r="Q205" i="2"/>
  <c r="R204" i="2"/>
  <c r="Q204" i="2"/>
  <c r="R203" i="2"/>
  <c r="Q203" i="2"/>
  <c r="R202" i="2"/>
  <c r="Q202" i="2"/>
  <c r="R14" i="2"/>
  <c r="Q14" i="2"/>
  <c r="R13" i="2"/>
  <c r="Q13" i="2"/>
  <c r="R12" i="2"/>
  <c r="Q12" i="2"/>
  <c r="R11" i="2"/>
  <c r="Q11" i="2"/>
  <c r="R10" i="2"/>
  <c r="Q10" i="2"/>
  <c r="R98" i="2"/>
  <c r="Q98" i="2"/>
  <c r="R97" i="2"/>
  <c r="Q97" i="2"/>
  <c r="R96" i="2"/>
  <c r="Q96" i="2"/>
  <c r="R6" i="2"/>
  <c r="Q6" i="2"/>
  <c r="R5" i="2"/>
  <c r="Q5" i="2"/>
  <c r="R4" i="2"/>
  <c r="Q4" i="2"/>
  <c r="R103" i="2"/>
  <c r="Q103" i="2"/>
  <c r="R102" i="2"/>
  <c r="Q102" i="2"/>
  <c r="R101" i="2"/>
  <c r="Q101" i="2"/>
  <c r="R100" i="2"/>
  <c r="Q100" i="2"/>
  <c r="R99" i="2"/>
  <c r="Q99" i="2"/>
  <c r="R214" i="2"/>
  <c r="Q214" i="2"/>
  <c r="R213" i="2"/>
  <c r="Q213" i="2"/>
  <c r="R9" i="2"/>
  <c r="Q9" i="2"/>
  <c r="R8" i="2"/>
  <c r="Q8" i="2"/>
  <c r="R7" i="2"/>
  <c r="Q7" i="2"/>
  <c r="P208" i="2"/>
  <c r="P207" i="2"/>
  <c r="P206" i="2"/>
  <c r="P205" i="2"/>
  <c r="P204" i="2"/>
  <c r="P203" i="2"/>
  <c r="P202" i="2"/>
  <c r="H236" i="2"/>
  <c r="H235" i="2"/>
  <c r="U217" i="2"/>
  <c r="R236" i="2"/>
  <c r="Q236" i="2"/>
  <c r="E236" i="2"/>
  <c r="V236" i="2" s="1"/>
  <c r="R235" i="2"/>
  <c r="Q235" i="2"/>
  <c r="E235" i="2"/>
  <c r="V235" i="2" s="1"/>
  <c r="R120" i="2"/>
  <c r="Q120" i="2"/>
  <c r="R119" i="2"/>
  <c r="Q119" i="2"/>
  <c r="R118" i="2"/>
  <c r="Q118" i="2"/>
  <c r="R117" i="2"/>
  <c r="Q117" i="2"/>
  <c r="R147" i="2"/>
  <c r="Q147" i="2"/>
  <c r="R146" i="2"/>
  <c r="Q146" i="2"/>
  <c r="R112" i="2"/>
  <c r="Q112" i="2"/>
  <c r="R111" i="2"/>
  <c r="Q111" i="2"/>
  <c r="R110" i="2"/>
  <c r="Q110" i="2"/>
  <c r="R109" i="2"/>
  <c r="Q109" i="2"/>
  <c r="R39" i="2"/>
  <c r="Q39" i="2"/>
  <c r="R38" i="2"/>
  <c r="Q38" i="2"/>
  <c r="R185" i="2"/>
  <c r="Q185" i="2"/>
  <c r="R234" i="2"/>
  <c r="Q234" i="2"/>
  <c r="R233" i="2"/>
  <c r="Q233" i="2"/>
  <c r="R182" i="2"/>
  <c r="Q182" i="2"/>
  <c r="R181" i="2"/>
  <c r="Q181" i="2"/>
  <c r="R180" i="2"/>
  <c r="Q180" i="2"/>
  <c r="R150" i="2"/>
  <c r="Q150" i="2"/>
  <c r="R149" i="2"/>
  <c r="Q149" i="2"/>
  <c r="R148" i="2"/>
  <c r="Q148" i="2"/>
  <c r="R116" i="2"/>
  <c r="Q116" i="2"/>
  <c r="R115" i="2"/>
  <c r="Q115" i="2"/>
  <c r="R114" i="2"/>
  <c r="Q114" i="2"/>
  <c r="R113" i="2"/>
  <c r="Q113" i="2"/>
  <c r="R145" i="2"/>
  <c r="Q145" i="2"/>
  <c r="R144" i="2"/>
  <c r="Q144" i="2"/>
  <c r="R143" i="2"/>
  <c r="Q143" i="2"/>
  <c r="R122" i="2"/>
  <c r="Q122" i="2"/>
  <c r="R121" i="2"/>
  <c r="Q121" i="2"/>
  <c r="R47" i="2"/>
  <c r="Q47" i="2"/>
  <c r="R46" i="2"/>
  <c r="Q46" i="2"/>
  <c r="R184" i="2"/>
  <c r="Q184" i="2"/>
  <c r="R183" i="2"/>
  <c r="Q183" i="2"/>
  <c r="R232" i="2"/>
  <c r="Q232" i="2"/>
  <c r="R231" i="2"/>
  <c r="Q231" i="2"/>
  <c r="R108" i="2"/>
  <c r="Q108" i="2"/>
  <c r="R107" i="2"/>
  <c r="Q107" i="2"/>
  <c r="R176" i="2"/>
  <c r="Q176" i="2"/>
  <c r="R175" i="2"/>
  <c r="Q175" i="2"/>
  <c r="R174" i="2"/>
  <c r="Q174" i="2"/>
  <c r="R173" i="2"/>
  <c r="Q173" i="2"/>
  <c r="R172" i="2"/>
  <c r="Q172" i="2"/>
  <c r="R171" i="2"/>
  <c r="Q171" i="2"/>
  <c r="R170" i="2"/>
  <c r="Q170" i="2"/>
  <c r="R169" i="2"/>
  <c r="Q169" i="2"/>
  <c r="R165" i="2"/>
  <c r="Q165" i="2"/>
  <c r="R164" i="2"/>
  <c r="Q164" i="2"/>
  <c r="R163" i="2"/>
  <c r="Q163" i="2"/>
  <c r="R162" i="2"/>
  <c r="Q162" i="2"/>
  <c r="R161" i="2"/>
  <c r="Q161" i="2"/>
  <c r="R160" i="2"/>
  <c r="Q160" i="2"/>
  <c r="R159" i="2"/>
  <c r="Q159" i="2"/>
  <c r="R158" i="2"/>
  <c r="Q158" i="2"/>
  <c r="R157" i="2"/>
  <c r="Q157" i="2"/>
  <c r="R156" i="2"/>
  <c r="Q156" i="2"/>
  <c r="R155" i="2"/>
  <c r="Q155" i="2"/>
  <c r="R154" i="2"/>
  <c r="Q154" i="2"/>
  <c r="R138" i="2"/>
  <c r="Q138" i="2"/>
  <c r="R137" i="2"/>
  <c r="Q137" i="2"/>
  <c r="R136" i="2"/>
  <c r="Q136" i="2"/>
  <c r="R135" i="2"/>
  <c r="Q135" i="2"/>
  <c r="R134" i="2"/>
  <c r="Q134" i="2"/>
  <c r="R133" i="2"/>
  <c r="Q133" i="2"/>
  <c r="R132" i="2"/>
  <c r="Q132" i="2"/>
  <c r="R131" i="2"/>
  <c r="Q131" i="2"/>
  <c r="R130" i="2"/>
  <c r="Q130" i="2"/>
  <c r="R129" i="2"/>
  <c r="Q129" i="2"/>
  <c r="R128" i="2"/>
  <c r="Q128" i="2"/>
  <c r="R127" i="2"/>
  <c r="Q127" i="2"/>
  <c r="R81" i="2"/>
  <c r="Q81" i="2"/>
  <c r="R80" i="2"/>
  <c r="Q80" i="2"/>
  <c r="R79" i="2"/>
  <c r="Q79" i="2"/>
  <c r="R78" i="2"/>
  <c r="Q78" i="2"/>
  <c r="R77" i="2"/>
  <c r="Q77" i="2"/>
  <c r="R76" i="2"/>
  <c r="Q76" i="2"/>
  <c r="R75" i="2"/>
  <c r="Q75" i="2"/>
  <c r="R74" i="2"/>
  <c r="Q74" i="2"/>
  <c r="R73" i="2"/>
  <c r="Q73" i="2"/>
  <c r="R72" i="2"/>
  <c r="Q72" i="2"/>
  <c r="R71" i="2"/>
  <c r="Q71" i="2"/>
  <c r="R70" i="2"/>
  <c r="Q70" i="2"/>
  <c r="R92" i="2"/>
  <c r="Q92" i="2"/>
  <c r="R91" i="2"/>
  <c r="Q91" i="2"/>
  <c r="R90" i="2"/>
  <c r="Q90" i="2"/>
  <c r="R89" i="2"/>
  <c r="Q89" i="2"/>
  <c r="R88" i="2"/>
  <c r="Q88" i="2"/>
  <c r="R87" i="2"/>
  <c r="Q87" i="2"/>
  <c r="R86" i="2"/>
  <c r="Q86" i="2"/>
  <c r="R85" i="2"/>
  <c r="Q85" i="2"/>
  <c r="J24" i="2"/>
  <c r="J217" i="2"/>
  <c r="S43" i="2" l="1"/>
  <c r="S8" i="2"/>
  <c r="S214" i="2"/>
  <c r="S101" i="2"/>
  <c r="S4" i="2"/>
  <c r="S235" i="2"/>
  <c r="S85" i="2"/>
  <c r="S88" i="2"/>
  <c r="S71" i="2"/>
  <c r="S74" i="2"/>
  <c r="S77" i="2"/>
  <c r="S80" i="2"/>
  <c r="S128" i="2"/>
  <c r="S131" i="2"/>
  <c r="S137" i="2"/>
  <c r="S155" i="2"/>
  <c r="S158" i="2"/>
  <c r="S161" i="2"/>
  <c r="S164" i="2"/>
  <c r="S173" i="2"/>
  <c r="S176" i="2"/>
  <c r="S231" i="2"/>
  <c r="S184" i="2"/>
  <c r="S121" i="2"/>
  <c r="S144" i="2"/>
  <c r="S114" i="2"/>
  <c r="S148" i="2"/>
  <c r="S180" i="2"/>
  <c r="S233" i="2"/>
  <c r="S39" i="2"/>
  <c r="S111" i="2"/>
  <c r="S147" i="2"/>
  <c r="S119" i="2"/>
  <c r="S96" i="2"/>
  <c r="S10" i="2"/>
  <c r="S13" i="2"/>
  <c r="S203" i="2"/>
  <c r="S206" i="2"/>
  <c r="S222" i="2"/>
  <c r="S225" i="2"/>
  <c r="S134" i="2"/>
  <c r="S209" i="2"/>
  <c r="S91" i="2"/>
  <c r="S170" i="2"/>
  <c r="S86" i="2"/>
  <c r="S89" i="2"/>
  <c r="S92" i="2"/>
  <c r="S78" i="2"/>
  <c r="S81" i="2"/>
  <c r="S132" i="2"/>
  <c r="S135" i="2"/>
  <c r="S138" i="2"/>
  <c r="S156" i="2"/>
  <c r="S159" i="2"/>
  <c r="S162" i="2"/>
  <c r="S165" i="2"/>
  <c r="S171" i="2"/>
  <c r="S174" i="2"/>
  <c r="S107" i="2"/>
  <c r="S232" i="2"/>
  <c r="S46" i="2"/>
  <c r="S181" i="2"/>
  <c r="S234" i="2"/>
  <c r="S109" i="2"/>
  <c r="S112" i="2"/>
  <c r="S117" i="2"/>
  <c r="S9" i="2"/>
  <c r="S99" i="2"/>
  <c r="S102" i="2"/>
  <c r="S97" i="2"/>
  <c r="S236" i="2"/>
  <c r="S75" i="2"/>
  <c r="S120" i="2"/>
  <c r="R104" i="2"/>
  <c r="S52" i="2"/>
  <c r="S55" i="2"/>
  <c r="S58" i="2"/>
  <c r="S61" i="2"/>
  <c r="S66" i="2"/>
  <c r="S72" i="2"/>
  <c r="S87" i="2"/>
  <c r="S90" i="2"/>
  <c r="S70" i="2"/>
  <c r="S73" i="2"/>
  <c r="S76" i="2"/>
  <c r="S79" i="2"/>
  <c r="S127" i="2"/>
  <c r="S130" i="2"/>
  <c r="S133" i="2"/>
  <c r="S136" i="2"/>
  <c r="S154" i="2"/>
  <c r="S157" i="2"/>
  <c r="S160" i="2"/>
  <c r="S163" i="2"/>
  <c r="S150" i="2"/>
  <c r="S182" i="2"/>
  <c r="S185" i="2"/>
  <c r="S7" i="2"/>
  <c r="S213" i="2"/>
  <c r="S100" i="2"/>
  <c r="S103" i="2"/>
  <c r="S6" i="2"/>
  <c r="S98" i="2"/>
  <c r="S12" i="2"/>
  <c r="S202" i="2"/>
  <c r="S205" i="2"/>
  <c r="S208" i="2"/>
  <c r="S129" i="2"/>
  <c r="S11" i="2"/>
  <c r="S14" i="2"/>
  <c r="S204" i="2"/>
  <c r="S42" i="2"/>
  <c r="S45" i="2"/>
  <c r="S53" i="2"/>
  <c r="S56" i="2"/>
  <c r="S59" i="2"/>
  <c r="S245" i="2"/>
  <c r="S169" i="2"/>
  <c r="S172" i="2"/>
  <c r="S175" i="2"/>
  <c r="S108" i="2"/>
  <c r="S183" i="2"/>
  <c r="S47" i="2"/>
  <c r="S143" i="2"/>
  <c r="S113" i="2"/>
  <c r="S116" i="2"/>
  <c r="S38" i="2"/>
  <c r="S110" i="2"/>
  <c r="S122" i="2"/>
  <c r="S145" i="2"/>
  <c r="S115" i="2"/>
  <c r="S149" i="2"/>
  <c r="S5" i="2"/>
  <c r="S207" i="2"/>
  <c r="S220" i="2"/>
  <c r="S223" i="2"/>
  <c r="S215" i="2"/>
  <c r="S64" i="2"/>
  <c r="S146" i="2"/>
  <c r="S118" i="2"/>
  <c r="S221" i="2"/>
  <c r="S224" i="2"/>
  <c r="S216" i="2"/>
  <c r="S41" i="2"/>
  <c r="S44" i="2"/>
  <c r="S51" i="2"/>
  <c r="S54" i="2"/>
  <c r="S57" i="2"/>
  <c r="S60" i="2"/>
  <c r="S246" i="2"/>
  <c r="S65" i="2"/>
  <c r="W40" i="2"/>
  <c r="W45" i="2"/>
  <c r="W42" i="2"/>
  <c r="W43" i="2"/>
  <c r="W44" i="2"/>
  <c r="W41" i="2"/>
  <c r="Q104" i="2"/>
  <c r="W56" i="2"/>
  <c r="W235" i="2"/>
  <c r="W236" i="2"/>
  <c r="U250" i="2"/>
  <c r="R249" i="2"/>
  <c r="Q249" i="2"/>
  <c r="H249" i="2"/>
  <c r="E249" i="2"/>
  <c r="V249" i="2" s="1"/>
  <c r="R248" i="2"/>
  <c r="Q248" i="2"/>
  <c r="H248" i="2"/>
  <c r="E248" i="2"/>
  <c r="V248" i="2" s="1"/>
  <c r="W248" i="2" s="1"/>
  <c r="R247" i="2"/>
  <c r="Q247" i="2"/>
  <c r="H247" i="2"/>
  <c r="E247" i="2"/>
  <c r="V247" i="2" s="1"/>
  <c r="R244" i="2"/>
  <c r="Q244" i="2"/>
  <c r="H244" i="2"/>
  <c r="E244" i="2"/>
  <c r="V244" i="2" s="1"/>
  <c r="R243" i="2"/>
  <c r="Q243" i="2"/>
  <c r="H243" i="2"/>
  <c r="E243" i="2"/>
  <c r="V243" i="2" s="1"/>
  <c r="W243" i="2" s="1"/>
  <c r="R242" i="2"/>
  <c r="Q242" i="2"/>
  <c r="H242" i="2"/>
  <c r="E242" i="2"/>
  <c r="V242" i="2" s="1"/>
  <c r="R241" i="2"/>
  <c r="Q241" i="2"/>
  <c r="H241" i="2"/>
  <c r="E241" i="2"/>
  <c r="V241" i="2" s="1"/>
  <c r="R240" i="2"/>
  <c r="Q240" i="2"/>
  <c r="H240" i="2"/>
  <c r="E240" i="2"/>
  <c r="V240" i="2" s="1"/>
  <c r="W240" i="2" s="1"/>
  <c r="U226" i="2"/>
  <c r="H216" i="2"/>
  <c r="E216" i="2"/>
  <c r="V216" i="2" s="1"/>
  <c r="H215" i="2"/>
  <c r="E215" i="2"/>
  <c r="V215" i="2" s="1"/>
  <c r="H225" i="2"/>
  <c r="E225" i="2"/>
  <c r="V225" i="2" s="1"/>
  <c r="P224" i="2"/>
  <c r="H224" i="2"/>
  <c r="E224" i="2"/>
  <c r="V224" i="2" s="1"/>
  <c r="P223" i="2"/>
  <c r="H223" i="2"/>
  <c r="E223" i="2"/>
  <c r="V223" i="2" s="1"/>
  <c r="W223" i="2" s="1"/>
  <c r="P222" i="2"/>
  <c r="H222" i="2"/>
  <c r="E222" i="2"/>
  <c r="V222" i="2" s="1"/>
  <c r="P221" i="2"/>
  <c r="H221" i="2"/>
  <c r="E221" i="2"/>
  <c r="V221" i="2" s="1"/>
  <c r="P220" i="2"/>
  <c r="H220" i="2"/>
  <c r="E220" i="2"/>
  <c r="V220" i="2" s="1"/>
  <c r="J250" i="2"/>
  <c r="S104" i="2" l="1"/>
  <c r="S242" i="2"/>
  <c r="S247" i="2"/>
  <c r="S240" i="2"/>
  <c r="S243" i="2"/>
  <c r="S248" i="2"/>
  <c r="S241" i="2"/>
  <c r="S244" i="2"/>
  <c r="S249" i="2"/>
  <c r="Q217" i="2"/>
  <c r="R217" i="2"/>
  <c r="J226" i="2"/>
  <c r="R250" i="2" l="1"/>
  <c r="Q250" i="2"/>
  <c r="W241" i="2"/>
  <c r="W249" i="2"/>
  <c r="W244" i="2"/>
  <c r="W242" i="2"/>
  <c r="W247" i="2"/>
  <c r="Q226" i="2"/>
  <c r="R226" i="2"/>
  <c r="W225" i="2"/>
  <c r="W215" i="2"/>
  <c r="W220" i="2"/>
  <c r="W222" i="2"/>
  <c r="W221" i="2"/>
  <c r="W224" i="2"/>
  <c r="W216" i="2"/>
  <c r="T226" i="2" l="1"/>
  <c r="W226" i="2"/>
  <c r="G46" i="6" s="1"/>
  <c r="S226" i="2" l="1"/>
  <c r="U104" i="2" l="1"/>
  <c r="H101" i="2"/>
  <c r="E101" i="2"/>
  <c r="V101" i="2" s="1"/>
  <c r="H100" i="2"/>
  <c r="E100" i="2"/>
  <c r="V100" i="2" s="1"/>
  <c r="H99" i="2"/>
  <c r="E99" i="2"/>
  <c r="V99" i="2" s="1"/>
  <c r="H98" i="2"/>
  <c r="E98" i="2"/>
  <c r="V98" i="2" s="1"/>
  <c r="H97" i="2"/>
  <c r="E97" i="2"/>
  <c r="V97" i="2" s="1"/>
  <c r="H96" i="2"/>
  <c r="E96" i="2"/>
  <c r="V96" i="2" s="1"/>
  <c r="H206" i="2"/>
  <c r="E206" i="2"/>
  <c r="V206" i="2" s="1"/>
  <c r="H205" i="2"/>
  <c r="E205" i="2"/>
  <c r="V205" i="2" s="1"/>
  <c r="H204" i="2"/>
  <c r="E204" i="2"/>
  <c r="V204" i="2" s="1"/>
  <c r="H12" i="2"/>
  <c r="E12" i="2"/>
  <c r="V12" i="2" s="1"/>
  <c r="H11" i="2"/>
  <c r="E11" i="2"/>
  <c r="V11" i="2" s="1"/>
  <c r="H10" i="2"/>
  <c r="E10" i="2"/>
  <c r="V10" i="2" s="1"/>
  <c r="H14" i="2"/>
  <c r="E14" i="2"/>
  <c r="V14" i="2" s="1"/>
  <c r="H13" i="2"/>
  <c r="E13" i="2"/>
  <c r="V13" i="2" s="1"/>
  <c r="H209" i="2"/>
  <c r="E209" i="2"/>
  <c r="V209" i="2" s="1"/>
  <c r="H208" i="2"/>
  <c r="E208" i="2"/>
  <c r="V208" i="2" s="1"/>
  <c r="H207" i="2"/>
  <c r="E207" i="2"/>
  <c r="V207" i="2" s="1"/>
  <c r="H9" i="2"/>
  <c r="E9" i="2"/>
  <c r="V9" i="2" s="1"/>
  <c r="H8" i="2"/>
  <c r="E8" i="2"/>
  <c r="V8" i="2" s="1"/>
  <c r="H7" i="2"/>
  <c r="E7" i="2"/>
  <c r="V7" i="2" s="1"/>
  <c r="H6" i="2"/>
  <c r="E6" i="2"/>
  <c r="V6" i="2" s="1"/>
  <c r="H5" i="2"/>
  <c r="E5" i="2"/>
  <c r="V5" i="2" s="1"/>
  <c r="H4" i="2"/>
  <c r="E4" i="2"/>
  <c r="V4" i="2" s="1"/>
  <c r="J210" i="2"/>
  <c r="J15" i="2"/>
  <c r="W9" i="2" l="1"/>
  <c r="W4" i="2"/>
  <c r="W6" i="2"/>
  <c r="W101" i="2"/>
  <c r="R15" i="2"/>
  <c r="W14" i="2"/>
  <c r="W5" i="2"/>
  <c r="W8" i="2"/>
  <c r="W209" i="2"/>
  <c r="W208" i="2"/>
  <c r="W12" i="2"/>
  <c r="W98" i="2"/>
  <c r="Q15" i="2"/>
  <c r="W7" i="2"/>
  <c r="W207" i="2"/>
  <c r="W13" i="2"/>
  <c r="W99" i="2"/>
  <c r="W100" i="2"/>
  <c r="W10" i="2"/>
  <c r="W11" i="2"/>
  <c r="W204" i="2"/>
  <c r="W205" i="2"/>
  <c r="W206" i="2"/>
  <c r="W96" i="2"/>
  <c r="W97" i="2"/>
  <c r="W15" i="2" l="1"/>
  <c r="G6" i="6" s="1"/>
  <c r="S15" i="2" l="1"/>
  <c r="H103" i="2" l="1"/>
  <c r="E103" i="2"/>
  <c r="V103" i="2" s="1"/>
  <c r="H102" i="2"/>
  <c r="E102" i="2"/>
  <c r="V102" i="2" s="1"/>
  <c r="H214" i="2"/>
  <c r="E214" i="2"/>
  <c r="V214" i="2" s="1"/>
  <c r="H213" i="2"/>
  <c r="E213" i="2"/>
  <c r="V213" i="2" s="1"/>
  <c r="H203" i="2"/>
  <c r="E203" i="2"/>
  <c r="V203" i="2" s="1"/>
  <c r="R210" i="2"/>
  <c r="H202" i="2"/>
  <c r="E202" i="2"/>
  <c r="V202" i="2" s="1"/>
  <c r="P33" i="2"/>
  <c r="P32" i="2"/>
  <c r="P31" i="2"/>
  <c r="P30" i="2"/>
  <c r="P29" i="2"/>
  <c r="P28" i="2"/>
  <c r="P27" i="2"/>
  <c r="U67" i="2"/>
  <c r="U35" i="2"/>
  <c r="R198" i="2"/>
  <c r="Q198" i="2"/>
  <c r="H198" i="2"/>
  <c r="E198" i="2"/>
  <c r="V198" i="2" s="1"/>
  <c r="R197" i="2"/>
  <c r="Q197" i="2"/>
  <c r="P197" i="2"/>
  <c r="H197" i="2"/>
  <c r="E197" i="2"/>
  <c r="V197" i="2" s="1"/>
  <c r="R196" i="2"/>
  <c r="Q196" i="2"/>
  <c r="P196" i="2"/>
  <c r="H196" i="2"/>
  <c r="E196" i="2"/>
  <c r="V196" i="2" s="1"/>
  <c r="R195" i="2"/>
  <c r="Q195" i="2"/>
  <c r="P195" i="2"/>
  <c r="H195" i="2"/>
  <c r="E195" i="2"/>
  <c r="V195" i="2" s="1"/>
  <c r="R194" i="2"/>
  <c r="Q194" i="2"/>
  <c r="P194" i="2"/>
  <c r="H194" i="2"/>
  <c r="E194" i="2"/>
  <c r="V194" i="2" s="1"/>
  <c r="R193" i="2"/>
  <c r="Q193" i="2"/>
  <c r="P193" i="2"/>
  <c r="H193" i="2"/>
  <c r="E193" i="2"/>
  <c r="V193" i="2" s="1"/>
  <c r="R192" i="2"/>
  <c r="Q192" i="2"/>
  <c r="P192" i="2"/>
  <c r="H192" i="2"/>
  <c r="E192" i="2"/>
  <c r="V192" i="2" s="1"/>
  <c r="R191" i="2"/>
  <c r="Q191" i="2"/>
  <c r="P191" i="2"/>
  <c r="H191" i="2"/>
  <c r="E191" i="2"/>
  <c r="V191" i="2" s="1"/>
  <c r="R190" i="2"/>
  <c r="Q190" i="2"/>
  <c r="P190" i="2"/>
  <c r="H190" i="2"/>
  <c r="E190" i="2"/>
  <c r="V190" i="2" s="1"/>
  <c r="R189" i="2"/>
  <c r="Q189" i="2"/>
  <c r="P189" i="2"/>
  <c r="H189" i="2"/>
  <c r="E189" i="2"/>
  <c r="V189" i="2" s="1"/>
  <c r="E66" i="2"/>
  <c r="V66" i="2" s="1"/>
  <c r="H66" i="2"/>
  <c r="R63" i="2"/>
  <c r="Q63" i="2"/>
  <c r="H63" i="2"/>
  <c r="E63" i="2"/>
  <c r="V63" i="2" s="1"/>
  <c r="R62" i="2"/>
  <c r="Q62" i="2"/>
  <c r="H62" i="2"/>
  <c r="E62" i="2"/>
  <c r="V62" i="2" s="1"/>
  <c r="H61" i="2"/>
  <c r="V61" i="2"/>
  <c r="H60" i="2"/>
  <c r="V60" i="2"/>
  <c r="H57" i="2"/>
  <c r="V57" i="2"/>
  <c r="H54" i="2"/>
  <c r="H51" i="2"/>
  <c r="E51" i="2"/>
  <c r="V51" i="2" s="1"/>
  <c r="E34" i="2"/>
  <c r="V34" i="2" s="1"/>
  <c r="E33" i="2"/>
  <c r="V33" i="2" s="1"/>
  <c r="W33" i="2" s="1"/>
  <c r="E32" i="2"/>
  <c r="V32" i="2" s="1"/>
  <c r="E31" i="2"/>
  <c r="V31" i="2" s="1"/>
  <c r="E30" i="2"/>
  <c r="V30" i="2" s="1"/>
  <c r="E29" i="2"/>
  <c r="V29" i="2" s="1"/>
  <c r="E28" i="2"/>
  <c r="V28" i="2" s="1"/>
  <c r="E27" i="2"/>
  <c r="V27" i="2" s="1"/>
  <c r="R34" i="2"/>
  <c r="Q34" i="2"/>
  <c r="H34" i="2"/>
  <c r="R33" i="2"/>
  <c r="Q33" i="2"/>
  <c r="H33" i="2"/>
  <c r="R32" i="2"/>
  <c r="Q32" i="2"/>
  <c r="H32" i="2"/>
  <c r="R31" i="2"/>
  <c r="Q31" i="2"/>
  <c r="H31" i="2"/>
  <c r="R30" i="2"/>
  <c r="Q30" i="2"/>
  <c r="H30" i="2"/>
  <c r="R29" i="2"/>
  <c r="Q29" i="2"/>
  <c r="H29" i="2"/>
  <c r="R28" i="2"/>
  <c r="Q28" i="2"/>
  <c r="H28" i="2"/>
  <c r="R27" i="2"/>
  <c r="Q27" i="2"/>
  <c r="H27" i="2"/>
  <c r="E23" i="2"/>
  <c r="V23" i="2" s="1"/>
  <c r="E22" i="2"/>
  <c r="V22" i="2" s="1"/>
  <c r="E21" i="2"/>
  <c r="V21" i="2" s="1"/>
  <c r="E20" i="2"/>
  <c r="V20" i="2" s="1"/>
  <c r="E19" i="2"/>
  <c r="V19" i="2" s="1"/>
  <c r="E18" i="2"/>
  <c r="V18" i="2" s="1"/>
  <c r="E230" i="2"/>
  <c r="V230" i="2" s="1"/>
  <c r="E229" i="2"/>
  <c r="V229" i="2" s="1"/>
  <c r="W229" i="2" s="1"/>
  <c r="P22" i="2"/>
  <c r="P21" i="2"/>
  <c r="P20" i="2"/>
  <c r="P19" i="2"/>
  <c r="P18" i="2"/>
  <c r="P175" i="2"/>
  <c r="P174" i="2"/>
  <c r="P173" i="2"/>
  <c r="P172" i="2"/>
  <c r="P171" i="2"/>
  <c r="P170" i="2"/>
  <c r="P169" i="2"/>
  <c r="P164" i="2"/>
  <c r="P163" i="2"/>
  <c r="P162" i="2"/>
  <c r="P161" i="2"/>
  <c r="P160" i="2"/>
  <c r="P159" i="2"/>
  <c r="P158" i="2"/>
  <c r="P157" i="2"/>
  <c r="P156" i="2"/>
  <c r="P155" i="2"/>
  <c r="P154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R23" i="2"/>
  <c r="Q23" i="2"/>
  <c r="H23" i="2"/>
  <c r="R22" i="2"/>
  <c r="Q22" i="2"/>
  <c r="H22" i="2"/>
  <c r="R21" i="2"/>
  <c r="Q21" i="2"/>
  <c r="H21" i="2"/>
  <c r="R20" i="2"/>
  <c r="Q20" i="2"/>
  <c r="H20" i="2"/>
  <c r="R19" i="2"/>
  <c r="Q19" i="2"/>
  <c r="H19" i="2"/>
  <c r="R18" i="2"/>
  <c r="Q18" i="2"/>
  <c r="H18" i="2"/>
  <c r="R230" i="2"/>
  <c r="Q230" i="2"/>
  <c r="H230" i="2"/>
  <c r="R229" i="2"/>
  <c r="Q229" i="2"/>
  <c r="H229" i="2"/>
  <c r="P80" i="2"/>
  <c r="P79" i="2"/>
  <c r="P78" i="2"/>
  <c r="P77" i="2"/>
  <c r="P76" i="2"/>
  <c r="H81" i="2"/>
  <c r="E81" i="2"/>
  <c r="V81" i="2" s="1"/>
  <c r="H80" i="2"/>
  <c r="E80" i="2"/>
  <c r="V80" i="2" s="1"/>
  <c r="P75" i="2"/>
  <c r="P74" i="2"/>
  <c r="P73" i="2"/>
  <c r="P72" i="2"/>
  <c r="P71" i="2"/>
  <c r="P70" i="2"/>
  <c r="U82" i="2"/>
  <c r="H75" i="2"/>
  <c r="H74" i="2"/>
  <c r="H73" i="2"/>
  <c r="H72" i="2"/>
  <c r="E78" i="2"/>
  <c r="E77" i="2"/>
  <c r="E76" i="2"/>
  <c r="E75" i="2"/>
  <c r="V75" i="2" s="1"/>
  <c r="W75" i="2" s="1"/>
  <c r="E74" i="2"/>
  <c r="V74" i="2" s="1"/>
  <c r="W74" i="2" s="1"/>
  <c r="E73" i="2"/>
  <c r="V73" i="2" s="1"/>
  <c r="W73" i="2" s="1"/>
  <c r="E72" i="2"/>
  <c r="V72" i="2" s="1"/>
  <c r="W72" i="2" s="1"/>
  <c r="E71" i="2"/>
  <c r="U93" i="2"/>
  <c r="H92" i="2"/>
  <c r="H91" i="2"/>
  <c r="H90" i="2"/>
  <c r="H89" i="2"/>
  <c r="H88" i="2"/>
  <c r="H87" i="2"/>
  <c r="H86" i="2"/>
  <c r="P91" i="2"/>
  <c r="P90" i="2"/>
  <c r="P89" i="2"/>
  <c r="P88" i="2"/>
  <c r="P87" i="2"/>
  <c r="P86" i="2"/>
  <c r="P85" i="2"/>
  <c r="E92" i="2"/>
  <c r="V92" i="2" s="1"/>
  <c r="W92" i="2" s="1"/>
  <c r="E91" i="2"/>
  <c r="V91" i="2" s="1"/>
  <c r="W91" i="2" s="1"/>
  <c r="E90" i="2"/>
  <c r="V90" i="2" s="1"/>
  <c r="W90" i="2" s="1"/>
  <c r="E89" i="2"/>
  <c r="V89" i="2" s="1"/>
  <c r="W89" i="2" s="1"/>
  <c r="E88" i="2"/>
  <c r="V88" i="2" s="1"/>
  <c r="W88" i="2" s="1"/>
  <c r="E87" i="2"/>
  <c r="V87" i="2" s="1"/>
  <c r="W87" i="2" s="1"/>
  <c r="J104" i="2"/>
  <c r="J199" i="2"/>
  <c r="J67" i="2"/>
  <c r="S190" i="2" l="1"/>
  <c r="S196" i="2"/>
  <c r="S28" i="2"/>
  <c r="S30" i="2"/>
  <c r="S32" i="2"/>
  <c r="S27" i="2"/>
  <c r="S29" i="2"/>
  <c r="S31" i="2"/>
  <c r="S33" i="2"/>
  <c r="S62" i="2"/>
  <c r="S189" i="2"/>
  <c r="S195" i="2"/>
  <c r="S229" i="2"/>
  <c r="S18" i="2"/>
  <c r="S20" i="2"/>
  <c r="S22" i="2"/>
  <c r="S34" i="2"/>
  <c r="S194" i="2"/>
  <c r="S193" i="2"/>
  <c r="S192" i="2"/>
  <c r="S198" i="2"/>
  <c r="S230" i="2"/>
  <c r="S19" i="2"/>
  <c r="S21" i="2"/>
  <c r="S23" i="2"/>
  <c r="S63" i="2"/>
  <c r="S191" i="2"/>
  <c r="S197" i="2"/>
  <c r="Q24" i="2"/>
  <c r="R24" i="2"/>
  <c r="T210" i="2" l="1"/>
  <c r="Q210" i="2"/>
  <c r="W203" i="2"/>
  <c r="W102" i="2"/>
  <c r="W103" i="2"/>
  <c r="W213" i="2"/>
  <c r="W202" i="2"/>
  <c r="W214" i="2"/>
  <c r="Q199" i="2"/>
  <c r="R199" i="2"/>
  <c r="W196" i="2"/>
  <c r="W189" i="2"/>
  <c r="W190" i="2"/>
  <c r="W192" i="2"/>
  <c r="W193" i="2"/>
  <c r="W195" i="2"/>
  <c r="W198" i="2"/>
  <c r="W191" i="2"/>
  <c r="W194" i="2"/>
  <c r="W197" i="2"/>
  <c r="W66" i="2"/>
  <c r="W63" i="2"/>
  <c r="W61" i="2"/>
  <c r="W60" i="2"/>
  <c r="W51" i="2"/>
  <c r="W57" i="2"/>
  <c r="W62" i="2"/>
  <c r="W34" i="2"/>
  <c r="W32" i="2"/>
  <c r="W31" i="2"/>
  <c r="W29" i="2"/>
  <c r="W30" i="2"/>
  <c r="W28" i="2"/>
  <c r="W27" i="2"/>
  <c r="W23" i="2"/>
  <c r="W18" i="2"/>
  <c r="W20" i="2"/>
  <c r="W21" i="2"/>
  <c r="W19" i="2"/>
  <c r="W22" i="2"/>
  <c r="W230" i="2"/>
  <c r="W80" i="2"/>
  <c r="W81" i="2"/>
  <c r="W104" i="2" l="1"/>
  <c r="G20" i="6" s="1"/>
  <c r="T217" i="2"/>
  <c r="T199" i="2"/>
  <c r="T15" i="2"/>
  <c r="W217" i="2"/>
  <c r="G45" i="6" s="1"/>
  <c r="S217" i="2"/>
  <c r="W210" i="2"/>
  <c r="G44" i="6" s="1"/>
  <c r="S210" i="2"/>
  <c r="W199" i="2"/>
  <c r="G40" i="6" s="1"/>
  <c r="S199" i="2" l="1"/>
  <c r="A720" i="7" l="1"/>
  <c r="A719" i="7"/>
  <c r="P637" i="1"/>
  <c r="P636" i="1"/>
  <c r="P635" i="1"/>
  <c r="P671" i="1"/>
  <c r="P669" i="1"/>
  <c r="P668" i="1"/>
  <c r="P667" i="1"/>
  <c r="P666" i="1"/>
  <c r="P665" i="1"/>
  <c r="P664" i="1"/>
  <c r="P663" i="1"/>
  <c r="P662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670" i="1"/>
  <c r="P681" i="7"/>
  <c r="P680" i="7"/>
  <c r="P679" i="7"/>
  <c r="P676" i="7"/>
  <c r="P675" i="7"/>
  <c r="P674" i="7"/>
  <c r="R678" i="7"/>
  <c r="Q678" i="7"/>
  <c r="O678" i="7"/>
  <c r="P678" i="7" s="1"/>
  <c r="M678" i="7"/>
  <c r="P677" i="7" s="1"/>
  <c r="H678" i="7"/>
  <c r="E678" i="7"/>
  <c r="V678" i="7" s="1"/>
  <c r="P669" i="7"/>
  <c r="P668" i="7"/>
  <c r="P666" i="7"/>
  <c r="P665" i="7"/>
  <c r="P662" i="7"/>
  <c r="P661" i="7"/>
  <c r="P613" i="7"/>
  <c r="P612" i="7"/>
  <c r="P611" i="7"/>
  <c r="P610" i="7"/>
  <c r="P609" i="7"/>
  <c r="P608" i="7"/>
  <c r="P602" i="7"/>
  <c r="P601" i="7"/>
  <c r="P600" i="7"/>
  <c r="P598" i="7"/>
  <c r="P597" i="7"/>
  <c r="P596" i="7"/>
  <c r="P594" i="7"/>
  <c r="P593" i="7"/>
  <c r="P592" i="7"/>
  <c r="P591" i="7"/>
  <c r="P590" i="7"/>
  <c r="P589" i="7"/>
  <c r="P588" i="7"/>
  <c r="P583" i="7"/>
  <c r="P582" i="7"/>
  <c r="P581" i="7"/>
  <c r="P513" i="7"/>
  <c r="P512" i="7"/>
  <c r="P511" i="7"/>
  <c r="P506" i="7"/>
  <c r="P505" i="7"/>
  <c r="P504" i="7"/>
  <c r="P503" i="7"/>
  <c r="P502" i="7"/>
  <c r="P501" i="7"/>
  <c r="R502" i="7"/>
  <c r="Q502" i="7"/>
  <c r="H502" i="7"/>
  <c r="E502" i="7"/>
  <c r="V502" i="7" s="1"/>
  <c r="P496" i="7"/>
  <c r="P495" i="7"/>
  <c r="P494" i="7"/>
  <c r="P493" i="7"/>
  <c r="P492" i="7"/>
  <c r="P491" i="7"/>
  <c r="P490" i="7"/>
  <c r="P489" i="7"/>
  <c r="P488" i="7"/>
  <c r="P487" i="7"/>
  <c r="P486" i="7"/>
  <c r="P485" i="7"/>
  <c r="P479" i="7"/>
  <c r="P478" i="7"/>
  <c r="P477" i="7"/>
  <c r="P476" i="7"/>
  <c r="P475" i="7"/>
  <c r="P474" i="7"/>
  <c r="P304" i="7"/>
  <c r="P303" i="7"/>
  <c r="P301" i="7"/>
  <c r="P292" i="7"/>
  <c r="P224" i="7"/>
  <c r="P223" i="7"/>
  <c r="P222" i="7"/>
  <c r="P221" i="7"/>
  <c r="P220" i="7"/>
  <c r="P219" i="7"/>
  <c r="P218" i="7"/>
  <c r="P217" i="7"/>
  <c r="P216" i="7"/>
  <c r="P215" i="7"/>
  <c r="P214" i="7"/>
  <c r="P207" i="7"/>
  <c r="P206" i="7"/>
  <c r="P205" i="7"/>
  <c r="P204" i="7"/>
  <c r="P203" i="7"/>
  <c r="P202" i="7"/>
  <c r="P201" i="7"/>
  <c r="P215" i="1"/>
  <c r="P214" i="1"/>
  <c r="P213" i="1"/>
  <c r="P212" i="1"/>
  <c r="P211" i="1"/>
  <c r="P210" i="1"/>
  <c r="P209" i="1"/>
  <c r="P742" i="1"/>
  <c r="P741" i="1"/>
  <c r="P740" i="1"/>
  <c r="P738" i="1"/>
  <c r="P737" i="1"/>
  <c r="P736" i="1"/>
  <c r="P735" i="1"/>
  <c r="P734" i="1"/>
  <c r="P731" i="1"/>
  <c r="P656" i="7"/>
  <c r="P655" i="7"/>
  <c r="P654" i="7"/>
  <c r="P653" i="7"/>
  <c r="P650" i="7"/>
  <c r="P649" i="7"/>
  <c r="P648" i="7"/>
  <c r="R652" i="7"/>
  <c r="Q652" i="7"/>
  <c r="O652" i="7"/>
  <c r="P652" i="7" s="1"/>
  <c r="M652" i="7"/>
  <c r="P651" i="7" s="1"/>
  <c r="H652" i="7"/>
  <c r="E652" i="7"/>
  <c r="V652" i="7" s="1"/>
  <c r="P641" i="7"/>
  <c r="P640" i="7"/>
  <c r="P638" i="7"/>
  <c r="P637" i="7"/>
  <c r="P636" i="7"/>
  <c r="P635" i="7"/>
  <c r="P633" i="7"/>
  <c r="P632" i="7"/>
  <c r="P631" i="7"/>
  <c r="P630" i="7"/>
  <c r="P629" i="7"/>
  <c r="P623" i="7"/>
  <c r="P622" i="7"/>
  <c r="P621" i="7"/>
  <c r="P620" i="7"/>
  <c r="P619" i="7"/>
  <c r="P618" i="7"/>
  <c r="P243" i="7"/>
  <c r="P241" i="7"/>
  <c r="P240" i="7"/>
  <c r="P239" i="7"/>
  <c r="P238" i="7"/>
  <c r="P237" i="7"/>
  <c r="P235" i="7"/>
  <c r="P234" i="7"/>
  <c r="P233" i="7"/>
  <c r="P232" i="7"/>
  <c r="P526" i="7"/>
  <c r="P524" i="7"/>
  <c r="P523" i="7"/>
  <c r="P522" i="7"/>
  <c r="P521" i="7"/>
  <c r="P520" i="7"/>
  <c r="P519" i="7"/>
  <c r="P518" i="7"/>
  <c r="P647" i="7"/>
  <c r="P412" i="1"/>
  <c r="P411" i="1"/>
  <c r="P410" i="1"/>
  <c r="P409" i="1"/>
  <c r="P408" i="1"/>
  <c r="P407" i="1"/>
  <c r="P630" i="1"/>
  <c r="P629" i="1"/>
  <c r="P627" i="1"/>
  <c r="P626" i="1"/>
  <c r="P625" i="1"/>
  <c r="P624" i="1"/>
  <c r="P623" i="1"/>
  <c r="P622" i="1"/>
  <c r="P392" i="7"/>
  <c r="P391" i="7"/>
  <c r="P390" i="7"/>
  <c r="P389" i="7"/>
  <c r="P388" i="7"/>
  <c r="P387" i="7"/>
  <c r="P261" i="7"/>
  <c r="P260" i="7"/>
  <c r="P259" i="7"/>
  <c r="P258" i="7"/>
  <c r="P257" i="7"/>
  <c r="P256" i="7"/>
  <c r="P255" i="7"/>
  <c r="P254" i="7"/>
  <c r="P253" i="7"/>
  <c r="P195" i="7"/>
  <c r="P194" i="7"/>
  <c r="P189" i="7"/>
  <c r="P177" i="7"/>
  <c r="P176" i="7"/>
  <c r="P175" i="7"/>
  <c r="P174" i="7"/>
  <c r="P173" i="7"/>
  <c r="P135" i="7"/>
  <c r="P134" i="7"/>
  <c r="P133" i="7"/>
  <c r="P131" i="7"/>
  <c r="P130" i="7"/>
  <c r="P129" i="7"/>
  <c r="P123" i="7"/>
  <c r="P122" i="7"/>
  <c r="P121" i="7"/>
  <c r="P120" i="7"/>
  <c r="P119" i="7"/>
  <c r="P118" i="7"/>
  <c r="P117" i="7"/>
  <c r="P116" i="7"/>
  <c r="P115" i="7"/>
  <c r="P113" i="7"/>
  <c r="P112" i="7"/>
  <c r="P111" i="7"/>
  <c r="P110" i="7"/>
  <c r="P109" i="7"/>
  <c r="P108" i="7"/>
  <c r="P107" i="7"/>
  <c r="P106" i="7"/>
  <c r="P101" i="7"/>
  <c r="P100" i="7"/>
  <c r="P99" i="7"/>
  <c r="P98" i="7"/>
  <c r="P97" i="7"/>
  <c r="P96" i="7"/>
  <c r="P61" i="7"/>
  <c r="P60" i="7"/>
  <c r="P59" i="7"/>
  <c r="P58" i="7"/>
  <c r="P57" i="7"/>
  <c r="P56" i="7"/>
  <c r="P55" i="7"/>
  <c r="P54" i="7"/>
  <c r="P53" i="7"/>
  <c r="P52" i="7"/>
  <c r="P50" i="7"/>
  <c r="P49" i="7"/>
  <c r="P48" i="7"/>
  <c r="P47" i="7"/>
  <c r="P46" i="7"/>
  <c r="P44" i="7"/>
  <c r="P43" i="7"/>
  <c r="P20" i="7"/>
  <c r="P19" i="7"/>
  <c r="P18" i="7"/>
  <c r="P17" i="7"/>
  <c r="P16" i="7"/>
  <c r="P15" i="7"/>
  <c r="P143" i="7"/>
  <c r="U714" i="7"/>
  <c r="R713" i="7"/>
  <c r="Q713" i="7"/>
  <c r="H713" i="7"/>
  <c r="E713" i="7"/>
  <c r="V713" i="7" s="1"/>
  <c r="R712" i="7"/>
  <c r="Q712" i="7"/>
  <c r="O712" i="7"/>
  <c r="P712" i="7" s="1"/>
  <c r="M712" i="7"/>
  <c r="P711" i="7" s="1"/>
  <c r="H712" i="7"/>
  <c r="E712" i="7"/>
  <c r="V712" i="7" s="1"/>
  <c r="R711" i="7"/>
  <c r="Q711" i="7"/>
  <c r="H711" i="7"/>
  <c r="E711" i="7"/>
  <c r="V711" i="7" s="1"/>
  <c r="R710" i="7"/>
  <c r="Q710" i="7"/>
  <c r="P710" i="7"/>
  <c r="H710" i="7"/>
  <c r="E710" i="7"/>
  <c r="V710" i="7" s="1"/>
  <c r="R709" i="7"/>
  <c r="Q709" i="7"/>
  <c r="P709" i="7"/>
  <c r="H709" i="7"/>
  <c r="E709" i="7"/>
  <c r="V709" i="7" s="1"/>
  <c r="R708" i="7"/>
  <c r="Q708" i="7"/>
  <c r="P708" i="7"/>
  <c r="H708" i="7"/>
  <c r="E708" i="7"/>
  <c r="V708" i="7" s="1"/>
  <c r="R707" i="7"/>
  <c r="Q707" i="7"/>
  <c r="P707" i="7"/>
  <c r="H707" i="7"/>
  <c r="E707" i="7"/>
  <c r="V707" i="7" s="1"/>
  <c r="R706" i="7"/>
  <c r="Q706" i="7"/>
  <c r="P706" i="7"/>
  <c r="H706" i="7"/>
  <c r="E706" i="7"/>
  <c r="V706" i="7" s="1"/>
  <c r="R705" i="7"/>
  <c r="Q705" i="7"/>
  <c r="P705" i="7"/>
  <c r="H705" i="7"/>
  <c r="E705" i="7"/>
  <c r="V705" i="7" s="1"/>
  <c r="R704" i="7"/>
  <c r="Q704" i="7"/>
  <c r="P704" i="7"/>
  <c r="H704" i="7"/>
  <c r="E704" i="7"/>
  <c r="V704" i="7" s="1"/>
  <c r="R703" i="7"/>
  <c r="Q703" i="7"/>
  <c r="P703" i="7"/>
  <c r="H703" i="7"/>
  <c r="E703" i="7"/>
  <c r="V703" i="7" s="1"/>
  <c r="U700" i="7"/>
  <c r="R699" i="7"/>
  <c r="Q699" i="7"/>
  <c r="H699" i="7"/>
  <c r="E699" i="7"/>
  <c r="V699" i="7" s="1"/>
  <c r="R698" i="7"/>
  <c r="Q698" i="7"/>
  <c r="P698" i="7"/>
  <c r="H698" i="7"/>
  <c r="E698" i="7"/>
  <c r="V698" i="7" s="1"/>
  <c r="R697" i="7"/>
  <c r="Q697" i="7"/>
  <c r="P697" i="7"/>
  <c r="H697" i="7"/>
  <c r="E697" i="7"/>
  <c r="R696" i="7"/>
  <c r="Q696" i="7"/>
  <c r="P696" i="7"/>
  <c r="H696" i="7"/>
  <c r="E696" i="7"/>
  <c r="V696" i="7" s="1"/>
  <c r="W696" i="7" s="1"/>
  <c r="R695" i="7"/>
  <c r="Q695" i="7"/>
  <c r="P695" i="7"/>
  <c r="H695" i="7"/>
  <c r="E695" i="7"/>
  <c r="R694" i="7"/>
  <c r="Q694" i="7"/>
  <c r="P694" i="7"/>
  <c r="H694" i="7"/>
  <c r="E694" i="7"/>
  <c r="V694" i="7" s="1"/>
  <c r="R693" i="7"/>
  <c r="Q693" i="7"/>
  <c r="P693" i="7"/>
  <c r="H693" i="7"/>
  <c r="E693" i="7"/>
  <c r="V693" i="7" s="1"/>
  <c r="R692" i="7"/>
  <c r="Q692" i="7"/>
  <c r="P692" i="7"/>
  <c r="H692" i="7"/>
  <c r="E692" i="7"/>
  <c r="V692" i="7" s="1"/>
  <c r="R691" i="7"/>
  <c r="Q691" i="7"/>
  <c r="H691" i="7"/>
  <c r="E691" i="7"/>
  <c r="V691" i="7" s="1"/>
  <c r="W691" i="7" s="1"/>
  <c r="R690" i="7"/>
  <c r="Q690" i="7"/>
  <c r="P690" i="7"/>
  <c r="H690" i="7"/>
  <c r="E690" i="7"/>
  <c r="V690" i="7" s="1"/>
  <c r="W690" i="7" s="1"/>
  <c r="R689" i="7"/>
  <c r="Q689" i="7"/>
  <c r="P689" i="7"/>
  <c r="H689" i="7"/>
  <c r="E689" i="7"/>
  <c r="V689" i="7" s="1"/>
  <c r="R688" i="7"/>
  <c r="Q688" i="7"/>
  <c r="P688" i="7"/>
  <c r="H688" i="7"/>
  <c r="E688" i="7"/>
  <c r="V688" i="7" s="1"/>
  <c r="R687" i="7"/>
  <c r="Q687" i="7"/>
  <c r="P687" i="7"/>
  <c r="H687" i="7"/>
  <c r="E687" i="7"/>
  <c r="V687" i="7" s="1"/>
  <c r="W687" i="7" s="1"/>
  <c r="R686" i="7"/>
  <c r="Q686" i="7"/>
  <c r="P686" i="7"/>
  <c r="H686" i="7"/>
  <c r="E686" i="7"/>
  <c r="U683" i="7"/>
  <c r="R210" i="7"/>
  <c r="Q210" i="7"/>
  <c r="H210" i="7"/>
  <c r="E210" i="7"/>
  <c r="V210" i="7" s="1"/>
  <c r="R209" i="7"/>
  <c r="Q209" i="7"/>
  <c r="O209" i="7"/>
  <c r="P209" i="7" s="1"/>
  <c r="M209" i="7"/>
  <c r="P208" i="7" s="1"/>
  <c r="H209" i="7"/>
  <c r="E209" i="7"/>
  <c r="V209" i="7" s="1"/>
  <c r="R208" i="7"/>
  <c r="Q208" i="7"/>
  <c r="H208" i="7"/>
  <c r="E208" i="7"/>
  <c r="V208" i="7" s="1"/>
  <c r="W208" i="7" s="1"/>
  <c r="R207" i="7"/>
  <c r="Q207" i="7"/>
  <c r="H207" i="7"/>
  <c r="E207" i="7"/>
  <c r="V207" i="7" s="1"/>
  <c r="R206" i="7"/>
  <c r="Q206" i="7"/>
  <c r="H206" i="7"/>
  <c r="E206" i="7"/>
  <c r="V206" i="7" s="1"/>
  <c r="R205" i="7"/>
  <c r="Q205" i="7"/>
  <c r="H205" i="7"/>
  <c r="E205" i="7"/>
  <c r="V205" i="7" s="1"/>
  <c r="W205" i="7" s="1"/>
  <c r="R675" i="7"/>
  <c r="Q675" i="7"/>
  <c r="H675" i="7"/>
  <c r="E675" i="7"/>
  <c r="V675" i="7" s="1"/>
  <c r="R674" i="7"/>
  <c r="Q674" i="7"/>
  <c r="H674" i="7"/>
  <c r="E674" i="7"/>
  <c r="V674" i="7" s="1"/>
  <c r="U671" i="7"/>
  <c r="R670" i="7"/>
  <c r="Q670" i="7"/>
  <c r="H670" i="7"/>
  <c r="E670" i="7"/>
  <c r="V670" i="7" s="1"/>
  <c r="R669" i="7"/>
  <c r="Q669" i="7"/>
  <c r="H669" i="7"/>
  <c r="E669" i="7"/>
  <c r="V669" i="7" s="1"/>
  <c r="W669" i="7" s="1"/>
  <c r="R668" i="7"/>
  <c r="Q668" i="7"/>
  <c r="H668" i="7"/>
  <c r="E668" i="7"/>
  <c r="V668" i="7" s="1"/>
  <c r="R667" i="7"/>
  <c r="Q667" i="7"/>
  <c r="P667" i="7"/>
  <c r="H667" i="7"/>
  <c r="E667" i="7"/>
  <c r="V667" i="7" s="1"/>
  <c r="W667" i="7" s="1"/>
  <c r="R666" i="7"/>
  <c r="Q666" i="7"/>
  <c r="H666" i="7"/>
  <c r="E666" i="7"/>
  <c r="V666" i="7" s="1"/>
  <c r="W666" i="7" s="1"/>
  <c r="R665" i="7"/>
  <c r="Q665" i="7"/>
  <c r="H665" i="7"/>
  <c r="E665" i="7"/>
  <c r="V665" i="7" s="1"/>
  <c r="R664" i="7"/>
  <c r="Q664" i="7"/>
  <c r="O664" i="7"/>
  <c r="P664" i="7" s="1"/>
  <c r="M664" i="7"/>
  <c r="P663" i="7" s="1"/>
  <c r="H664" i="7"/>
  <c r="E664" i="7"/>
  <c r="V664" i="7" s="1"/>
  <c r="R663" i="7"/>
  <c r="Q663" i="7"/>
  <c r="H663" i="7"/>
  <c r="E663" i="7"/>
  <c r="V663" i="7" s="1"/>
  <c r="R662" i="7"/>
  <c r="Q662" i="7"/>
  <c r="H662" i="7"/>
  <c r="E662" i="7"/>
  <c r="V662" i="7" s="1"/>
  <c r="R661" i="7"/>
  <c r="Q661" i="7"/>
  <c r="H661" i="7"/>
  <c r="E661" i="7"/>
  <c r="V661" i="7" s="1"/>
  <c r="U658" i="7"/>
  <c r="R657" i="7"/>
  <c r="Q657" i="7"/>
  <c r="H657" i="7"/>
  <c r="E657" i="7"/>
  <c r="V657" i="7" s="1"/>
  <c r="R651" i="7"/>
  <c r="Q651" i="7"/>
  <c r="H651" i="7"/>
  <c r="E651" i="7"/>
  <c r="V651" i="7" s="1"/>
  <c r="R650" i="7"/>
  <c r="Q650" i="7"/>
  <c r="H650" i="7"/>
  <c r="E650" i="7"/>
  <c r="V650" i="7" s="1"/>
  <c r="R649" i="7"/>
  <c r="Q649" i="7"/>
  <c r="H649" i="7"/>
  <c r="E649" i="7"/>
  <c r="V649" i="7" s="1"/>
  <c r="R648" i="7"/>
  <c r="Q648" i="7"/>
  <c r="H648" i="7"/>
  <c r="E648" i="7"/>
  <c r="V648" i="7" s="1"/>
  <c r="W648" i="7" s="1"/>
  <c r="R647" i="7"/>
  <c r="Q647" i="7"/>
  <c r="H647" i="7"/>
  <c r="E647" i="7"/>
  <c r="V647" i="7" s="1"/>
  <c r="U644" i="7"/>
  <c r="R643" i="7"/>
  <c r="Q643" i="7"/>
  <c r="M643" i="7"/>
  <c r="P642" i="7" s="1"/>
  <c r="H643" i="7"/>
  <c r="E643" i="7"/>
  <c r="R642" i="7"/>
  <c r="Q642" i="7"/>
  <c r="H642" i="7"/>
  <c r="E642" i="7"/>
  <c r="V642" i="7" s="1"/>
  <c r="R641" i="7"/>
  <c r="Q641" i="7"/>
  <c r="H641" i="7"/>
  <c r="E641" i="7"/>
  <c r="V641" i="7" s="1"/>
  <c r="R640" i="7"/>
  <c r="Q640" i="7"/>
  <c r="H640" i="7"/>
  <c r="E640" i="7"/>
  <c r="V640" i="7" s="1"/>
  <c r="R639" i="7"/>
  <c r="Q639" i="7"/>
  <c r="P639" i="7"/>
  <c r="H639" i="7"/>
  <c r="E639" i="7"/>
  <c r="V639" i="7" s="1"/>
  <c r="R638" i="7"/>
  <c r="Q638" i="7"/>
  <c r="H638" i="7"/>
  <c r="E638" i="7"/>
  <c r="V638" i="7" s="1"/>
  <c r="W638" i="7" s="1"/>
  <c r="R637" i="7"/>
  <c r="Q637" i="7"/>
  <c r="H637" i="7"/>
  <c r="E637" i="7"/>
  <c r="V637" i="7" s="1"/>
  <c r="R636" i="7"/>
  <c r="Q636" i="7"/>
  <c r="H636" i="7"/>
  <c r="E636" i="7"/>
  <c r="V636" i="7" s="1"/>
  <c r="R635" i="7"/>
  <c r="Q635" i="7"/>
  <c r="H635" i="7"/>
  <c r="E635" i="7"/>
  <c r="V635" i="7" s="1"/>
  <c r="R634" i="7"/>
  <c r="Q634" i="7"/>
  <c r="H634" i="7"/>
  <c r="E634" i="7"/>
  <c r="V634" i="7" s="1"/>
  <c r="R676" i="7"/>
  <c r="Q676" i="7"/>
  <c r="H676" i="7"/>
  <c r="E676" i="7"/>
  <c r="V676" i="7" s="1"/>
  <c r="R631" i="7"/>
  <c r="Q631" i="7"/>
  <c r="H631" i="7"/>
  <c r="E631" i="7"/>
  <c r="V631" i="7" s="1"/>
  <c r="R630" i="7"/>
  <c r="Q630" i="7"/>
  <c r="H630" i="7"/>
  <c r="E630" i="7"/>
  <c r="V630" i="7" s="1"/>
  <c r="R629" i="7"/>
  <c r="Q629" i="7"/>
  <c r="H629" i="7"/>
  <c r="E629" i="7"/>
  <c r="V629" i="7" s="1"/>
  <c r="U626" i="7"/>
  <c r="R625" i="7"/>
  <c r="Q625" i="7"/>
  <c r="H625" i="7"/>
  <c r="E625" i="7"/>
  <c r="V625" i="7" s="1"/>
  <c r="W625" i="7" s="1"/>
  <c r="R624" i="7"/>
  <c r="Q624" i="7"/>
  <c r="P624" i="7"/>
  <c r="H624" i="7"/>
  <c r="E624" i="7"/>
  <c r="V624" i="7" s="1"/>
  <c r="R623" i="7"/>
  <c r="Q623" i="7"/>
  <c r="H623" i="7"/>
  <c r="E623" i="7"/>
  <c r="V623" i="7" s="1"/>
  <c r="R620" i="7"/>
  <c r="Q620" i="7"/>
  <c r="H620" i="7"/>
  <c r="E620" i="7"/>
  <c r="V620" i="7" s="1"/>
  <c r="W620" i="7" s="1"/>
  <c r="R619" i="7"/>
  <c r="Q619" i="7"/>
  <c r="H619" i="7"/>
  <c r="E619" i="7"/>
  <c r="V619" i="7" s="1"/>
  <c r="R618" i="7"/>
  <c r="Q618" i="7"/>
  <c r="H618" i="7"/>
  <c r="E618" i="7"/>
  <c r="V618" i="7" s="1"/>
  <c r="U615" i="7"/>
  <c r="R612" i="7"/>
  <c r="Q612" i="7"/>
  <c r="H612" i="7"/>
  <c r="E612" i="7"/>
  <c r="V612" i="7" s="1"/>
  <c r="W612" i="7" s="1"/>
  <c r="R611" i="7"/>
  <c r="Q611" i="7"/>
  <c r="H611" i="7"/>
  <c r="E611" i="7"/>
  <c r="V611" i="7" s="1"/>
  <c r="R133" i="7"/>
  <c r="Q133" i="7"/>
  <c r="H133" i="7"/>
  <c r="E133" i="7"/>
  <c r="V133" i="7" s="1"/>
  <c r="R220" i="7"/>
  <c r="Q220" i="7"/>
  <c r="H220" i="7"/>
  <c r="E220" i="7"/>
  <c r="V220" i="7" s="1"/>
  <c r="R622" i="7"/>
  <c r="Q622" i="7"/>
  <c r="H622" i="7"/>
  <c r="E622" i="7"/>
  <c r="V622" i="7" s="1"/>
  <c r="R621" i="7"/>
  <c r="Q621" i="7"/>
  <c r="H621" i="7"/>
  <c r="E621" i="7"/>
  <c r="V621" i="7" s="1"/>
  <c r="R608" i="7"/>
  <c r="Q608" i="7"/>
  <c r="H608" i="7"/>
  <c r="E608" i="7"/>
  <c r="V608" i="7" s="1"/>
  <c r="W608" i="7" s="1"/>
  <c r="R607" i="7"/>
  <c r="Q607" i="7"/>
  <c r="P607" i="7"/>
  <c r="H607" i="7"/>
  <c r="E607" i="7"/>
  <c r="V607" i="7" s="1"/>
  <c r="U604" i="7"/>
  <c r="R603" i="7"/>
  <c r="Q603" i="7"/>
  <c r="H603" i="7"/>
  <c r="E603" i="7"/>
  <c r="R602" i="7"/>
  <c r="Q602" i="7"/>
  <c r="H602" i="7"/>
  <c r="E602" i="7"/>
  <c r="V602" i="7" s="1"/>
  <c r="W602" i="7" s="1"/>
  <c r="R225" i="7"/>
  <c r="Q225" i="7"/>
  <c r="H225" i="7"/>
  <c r="E225" i="7"/>
  <c r="V225" i="7" s="1"/>
  <c r="R224" i="7"/>
  <c r="Q224" i="7"/>
  <c r="H224" i="7"/>
  <c r="E224" i="7"/>
  <c r="V224" i="7" s="1"/>
  <c r="R223" i="7"/>
  <c r="Q223" i="7"/>
  <c r="H223" i="7"/>
  <c r="E223" i="7"/>
  <c r="V223" i="7" s="1"/>
  <c r="R222" i="7"/>
  <c r="Q222" i="7"/>
  <c r="H222" i="7"/>
  <c r="E222" i="7"/>
  <c r="V222" i="7" s="1"/>
  <c r="W222" i="7" s="1"/>
  <c r="R654" i="7"/>
  <c r="Q654" i="7"/>
  <c r="H654" i="7"/>
  <c r="E654" i="7"/>
  <c r="V654" i="7" s="1"/>
  <c r="R653" i="7"/>
  <c r="Q653" i="7"/>
  <c r="H653" i="7"/>
  <c r="E653" i="7"/>
  <c r="V653" i="7" s="1"/>
  <c r="R595" i="7"/>
  <c r="Q595" i="7"/>
  <c r="H595" i="7"/>
  <c r="E595" i="7"/>
  <c r="V595" i="7" s="1"/>
  <c r="R594" i="7"/>
  <c r="Q594" i="7"/>
  <c r="H594" i="7"/>
  <c r="E594" i="7"/>
  <c r="V594" i="7" s="1"/>
  <c r="R633" i="7"/>
  <c r="Q633" i="7"/>
  <c r="H633" i="7"/>
  <c r="E633" i="7"/>
  <c r="V633" i="7" s="1"/>
  <c r="W633" i="7" s="1"/>
  <c r="R632" i="7"/>
  <c r="Q632" i="7"/>
  <c r="H632" i="7"/>
  <c r="E632" i="7"/>
  <c r="V632" i="7" s="1"/>
  <c r="R589" i="7"/>
  <c r="Q589" i="7"/>
  <c r="H589" i="7"/>
  <c r="E589" i="7"/>
  <c r="V589" i="7" s="1"/>
  <c r="W589" i="7" s="1"/>
  <c r="R588" i="7"/>
  <c r="Q588" i="7"/>
  <c r="H588" i="7"/>
  <c r="E588" i="7"/>
  <c r="V588" i="7" s="1"/>
  <c r="W588" i="7" s="1"/>
  <c r="U585" i="7"/>
  <c r="R614" i="7"/>
  <c r="Q614" i="7"/>
  <c r="H614" i="7"/>
  <c r="E614" i="7"/>
  <c r="V614" i="7" s="1"/>
  <c r="R613" i="7"/>
  <c r="Q613" i="7"/>
  <c r="H613" i="7"/>
  <c r="E613" i="7"/>
  <c r="V613" i="7" s="1"/>
  <c r="R582" i="7"/>
  <c r="Q582" i="7"/>
  <c r="H582" i="7"/>
  <c r="E582" i="7"/>
  <c r="V582" i="7" s="1"/>
  <c r="R581" i="7"/>
  <c r="Q581" i="7"/>
  <c r="H581" i="7"/>
  <c r="E581" i="7"/>
  <c r="V581" i="7" s="1"/>
  <c r="R601" i="7"/>
  <c r="Q601" i="7"/>
  <c r="H601" i="7"/>
  <c r="E601" i="7"/>
  <c r="V601" i="7" s="1"/>
  <c r="R600" i="7"/>
  <c r="Q600" i="7"/>
  <c r="H600" i="7"/>
  <c r="E600" i="7"/>
  <c r="V600" i="7" s="1"/>
  <c r="W600" i="7" s="1"/>
  <c r="R599" i="7"/>
  <c r="Q599" i="7"/>
  <c r="P599" i="7"/>
  <c r="H599" i="7"/>
  <c r="E599" i="7"/>
  <c r="V599" i="7" s="1"/>
  <c r="W599" i="7" s="1"/>
  <c r="R598" i="7"/>
  <c r="Q598" i="7"/>
  <c r="H598" i="7"/>
  <c r="E598" i="7"/>
  <c r="R221" i="7"/>
  <c r="Q221" i="7"/>
  <c r="H221" i="7"/>
  <c r="E221" i="7"/>
  <c r="V221" i="7" s="1"/>
  <c r="W221" i="7" s="1"/>
  <c r="R609" i="7"/>
  <c r="Q609" i="7"/>
  <c r="H609" i="7"/>
  <c r="E609" i="7"/>
  <c r="V609" i="7" s="1"/>
  <c r="W609" i="7" s="1"/>
  <c r="R389" i="7"/>
  <c r="Q389" i="7"/>
  <c r="H389" i="7"/>
  <c r="E389" i="7"/>
  <c r="V389" i="7" s="1"/>
  <c r="R388" i="7"/>
  <c r="Q388" i="7"/>
  <c r="H388" i="7"/>
  <c r="E388" i="7"/>
  <c r="V388" i="7" s="1"/>
  <c r="W388" i="7" s="1"/>
  <c r="U578" i="7"/>
  <c r="R577" i="7"/>
  <c r="Q577" i="7"/>
  <c r="H577" i="7"/>
  <c r="E577" i="7"/>
  <c r="V577" i="7" s="1"/>
  <c r="R576" i="7"/>
  <c r="Q576" i="7"/>
  <c r="P576" i="7"/>
  <c r="H576" i="7"/>
  <c r="E576" i="7"/>
  <c r="V576" i="7" s="1"/>
  <c r="W576" i="7" s="1"/>
  <c r="R575" i="7"/>
  <c r="Q575" i="7"/>
  <c r="P575" i="7"/>
  <c r="H575" i="7"/>
  <c r="E575" i="7"/>
  <c r="V575" i="7" s="1"/>
  <c r="W575" i="7" s="1"/>
  <c r="R574" i="7"/>
  <c r="Q574" i="7"/>
  <c r="P574" i="7"/>
  <c r="H574" i="7"/>
  <c r="E574" i="7"/>
  <c r="V574" i="7" s="1"/>
  <c r="R573" i="7"/>
  <c r="Q573" i="7"/>
  <c r="P573" i="7"/>
  <c r="H573" i="7"/>
  <c r="E573" i="7"/>
  <c r="V573" i="7" s="1"/>
  <c r="W573" i="7" s="1"/>
  <c r="R572" i="7"/>
  <c r="Q572" i="7"/>
  <c r="P572" i="7"/>
  <c r="H572" i="7"/>
  <c r="E572" i="7"/>
  <c r="V572" i="7" s="1"/>
  <c r="W572" i="7" s="1"/>
  <c r="R571" i="7"/>
  <c r="Q571" i="7"/>
  <c r="P571" i="7"/>
  <c r="H571" i="7"/>
  <c r="E571" i="7"/>
  <c r="V571" i="7" s="1"/>
  <c r="R570" i="7"/>
  <c r="Q570" i="7"/>
  <c r="H570" i="7"/>
  <c r="E570" i="7"/>
  <c r="V570" i="7" s="1"/>
  <c r="R569" i="7"/>
  <c r="Q569" i="7"/>
  <c r="P569" i="7"/>
  <c r="H569" i="7"/>
  <c r="E569" i="7"/>
  <c r="V569" i="7" s="1"/>
  <c r="R568" i="7"/>
  <c r="Q568" i="7"/>
  <c r="P568" i="7"/>
  <c r="H568" i="7"/>
  <c r="E568" i="7"/>
  <c r="V568" i="7" s="1"/>
  <c r="R567" i="7"/>
  <c r="Q567" i="7"/>
  <c r="P567" i="7"/>
  <c r="H567" i="7"/>
  <c r="E567" i="7"/>
  <c r="V567" i="7" s="1"/>
  <c r="R566" i="7"/>
  <c r="Q566" i="7"/>
  <c r="P566" i="7"/>
  <c r="H566" i="7"/>
  <c r="E566" i="7"/>
  <c r="V566" i="7" s="1"/>
  <c r="R565" i="7"/>
  <c r="Q565" i="7"/>
  <c r="P565" i="7"/>
  <c r="H565" i="7"/>
  <c r="E565" i="7"/>
  <c r="V565" i="7" s="1"/>
  <c r="R564" i="7"/>
  <c r="Q564" i="7"/>
  <c r="P564" i="7"/>
  <c r="H564" i="7"/>
  <c r="E564" i="7"/>
  <c r="V564" i="7" s="1"/>
  <c r="U561" i="7"/>
  <c r="R560" i="7"/>
  <c r="Q560" i="7"/>
  <c r="H560" i="7"/>
  <c r="E560" i="7"/>
  <c r="V560" i="7" s="1"/>
  <c r="W560" i="7" s="1"/>
  <c r="R559" i="7"/>
  <c r="Q559" i="7"/>
  <c r="P559" i="7"/>
  <c r="H559" i="7"/>
  <c r="E559" i="7"/>
  <c r="V559" i="7" s="1"/>
  <c r="R558" i="7"/>
  <c r="Q558" i="7"/>
  <c r="P558" i="7"/>
  <c r="H558" i="7"/>
  <c r="E558" i="7"/>
  <c r="V558" i="7" s="1"/>
  <c r="W558" i="7" s="1"/>
  <c r="R557" i="7"/>
  <c r="Q557" i="7"/>
  <c r="P557" i="7"/>
  <c r="H557" i="7"/>
  <c r="E557" i="7"/>
  <c r="V557" i="7" s="1"/>
  <c r="W557" i="7" s="1"/>
  <c r="R556" i="7"/>
  <c r="Q556" i="7"/>
  <c r="P556" i="7"/>
  <c r="H556" i="7"/>
  <c r="E556" i="7"/>
  <c r="V556" i="7" s="1"/>
  <c r="R555" i="7"/>
  <c r="Q555" i="7"/>
  <c r="P555" i="7"/>
  <c r="H555" i="7"/>
  <c r="E555" i="7"/>
  <c r="V555" i="7" s="1"/>
  <c r="R554" i="7"/>
  <c r="Q554" i="7"/>
  <c r="P554" i="7"/>
  <c r="H554" i="7"/>
  <c r="E554" i="7"/>
  <c r="V554" i="7" s="1"/>
  <c r="R553" i="7"/>
  <c r="Q553" i="7"/>
  <c r="P553" i="7"/>
  <c r="H553" i="7"/>
  <c r="E553" i="7"/>
  <c r="R552" i="7"/>
  <c r="Q552" i="7"/>
  <c r="P552" i="7"/>
  <c r="H552" i="7"/>
  <c r="E552" i="7"/>
  <c r="V552" i="7" s="1"/>
  <c r="W552" i="7" s="1"/>
  <c r="R551" i="7"/>
  <c r="Q551" i="7"/>
  <c r="P551" i="7"/>
  <c r="H551" i="7"/>
  <c r="E551" i="7"/>
  <c r="V551" i="7" s="1"/>
  <c r="U548" i="7"/>
  <c r="R547" i="7"/>
  <c r="Q547" i="7"/>
  <c r="H547" i="7"/>
  <c r="E547" i="7"/>
  <c r="V547" i="7" s="1"/>
  <c r="R546" i="7"/>
  <c r="Q546" i="7"/>
  <c r="P546" i="7"/>
  <c r="H546" i="7"/>
  <c r="E546" i="7"/>
  <c r="V546" i="7" s="1"/>
  <c r="W546" i="7" s="1"/>
  <c r="R545" i="7"/>
  <c r="Q545" i="7"/>
  <c r="P545" i="7"/>
  <c r="H545" i="7"/>
  <c r="E545" i="7"/>
  <c r="V545" i="7" s="1"/>
  <c r="R544" i="7"/>
  <c r="Q544" i="7"/>
  <c r="P544" i="7"/>
  <c r="H544" i="7"/>
  <c r="E544" i="7"/>
  <c r="V544" i="7" s="1"/>
  <c r="R543" i="7"/>
  <c r="Q543" i="7"/>
  <c r="P543" i="7"/>
  <c r="H543" i="7"/>
  <c r="E543" i="7"/>
  <c r="V543" i="7" s="1"/>
  <c r="W543" i="7" s="1"/>
  <c r="R542" i="7"/>
  <c r="Q542" i="7"/>
  <c r="P542" i="7"/>
  <c r="H542" i="7"/>
  <c r="E542" i="7"/>
  <c r="V542" i="7" s="1"/>
  <c r="R541" i="7"/>
  <c r="Q541" i="7"/>
  <c r="P541" i="7"/>
  <c r="H541" i="7"/>
  <c r="E541" i="7"/>
  <c r="V541" i="7" s="1"/>
  <c r="R540" i="7"/>
  <c r="Q540" i="7"/>
  <c r="P540" i="7"/>
  <c r="M540" i="7"/>
  <c r="P539" i="7" s="1"/>
  <c r="H540" i="7"/>
  <c r="E540" i="7"/>
  <c r="V540" i="7" s="1"/>
  <c r="R539" i="7"/>
  <c r="Q539" i="7"/>
  <c r="H539" i="7"/>
  <c r="E539" i="7"/>
  <c r="R538" i="7"/>
  <c r="Q538" i="7"/>
  <c r="H538" i="7"/>
  <c r="E538" i="7"/>
  <c r="V538" i="7" s="1"/>
  <c r="W538" i="7" s="1"/>
  <c r="R537" i="7"/>
  <c r="Q537" i="7"/>
  <c r="P537" i="7"/>
  <c r="H537" i="7"/>
  <c r="E537" i="7"/>
  <c r="V537" i="7" s="1"/>
  <c r="R536" i="7"/>
  <c r="Q536" i="7"/>
  <c r="P536" i="7"/>
  <c r="H536" i="7"/>
  <c r="E536" i="7"/>
  <c r="V536" i="7" s="1"/>
  <c r="R535" i="7"/>
  <c r="Q535" i="7"/>
  <c r="P535" i="7"/>
  <c r="H535" i="7"/>
  <c r="E535" i="7"/>
  <c r="V535" i="7" s="1"/>
  <c r="W535" i="7" s="1"/>
  <c r="R534" i="7"/>
  <c r="Q534" i="7"/>
  <c r="P534" i="7"/>
  <c r="H534" i="7"/>
  <c r="E534" i="7"/>
  <c r="V534" i="7" s="1"/>
  <c r="R533" i="7"/>
  <c r="Q533" i="7"/>
  <c r="P533" i="7"/>
  <c r="H533" i="7"/>
  <c r="E533" i="7"/>
  <c r="V533" i="7" s="1"/>
  <c r="W533" i="7" s="1"/>
  <c r="R532" i="7"/>
  <c r="Q532" i="7"/>
  <c r="P532" i="7"/>
  <c r="H532" i="7"/>
  <c r="E532" i="7"/>
  <c r="V532" i="7" s="1"/>
  <c r="W532" i="7" s="1"/>
  <c r="R531" i="7"/>
  <c r="Q531" i="7"/>
  <c r="P531" i="7"/>
  <c r="H531" i="7"/>
  <c r="E531" i="7"/>
  <c r="V531" i="7" s="1"/>
  <c r="U528" i="7"/>
  <c r="R527" i="7"/>
  <c r="Q527" i="7"/>
  <c r="H527" i="7"/>
  <c r="E527" i="7"/>
  <c r="V527" i="7" s="1"/>
  <c r="R526" i="7"/>
  <c r="Q526" i="7"/>
  <c r="H526" i="7"/>
  <c r="E526" i="7"/>
  <c r="V526" i="7" s="1"/>
  <c r="R525" i="7"/>
  <c r="Q525" i="7"/>
  <c r="P525" i="7"/>
  <c r="H525" i="7"/>
  <c r="E525" i="7"/>
  <c r="V525" i="7" s="1"/>
  <c r="R524" i="7"/>
  <c r="Q524" i="7"/>
  <c r="H524" i="7"/>
  <c r="E524" i="7"/>
  <c r="V524" i="7" s="1"/>
  <c r="W524" i="7" s="1"/>
  <c r="R523" i="7"/>
  <c r="Q523" i="7"/>
  <c r="H523" i="7"/>
  <c r="E523" i="7"/>
  <c r="V523" i="7" s="1"/>
  <c r="R522" i="7"/>
  <c r="Q522" i="7"/>
  <c r="H522" i="7"/>
  <c r="E522" i="7"/>
  <c r="V522" i="7" s="1"/>
  <c r="R521" i="7"/>
  <c r="Q521" i="7"/>
  <c r="H521" i="7"/>
  <c r="E521" i="7"/>
  <c r="V521" i="7" s="1"/>
  <c r="W521" i="7" s="1"/>
  <c r="R520" i="7"/>
  <c r="Q520" i="7"/>
  <c r="H520" i="7"/>
  <c r="E520" i="7"/>
  <c r="V520" i="7" s="1"/>
  <c r="R519" i="7"/>
  <c r="Q519" i="7"/>
  <c r="H519" i="7"/>
  <c r="E519" i="7"/>
  <c r="V519" i="7" s="1"/>
  <c r="R518" i="7"/>
  <c r="Q518" i="7"/>
  <c r="H518" i="7"/>
  <c r="E518" i="7"/>
  <c r="V518" i="7" s="1"/>
  <c r="R656" i="7"/>
  <c r="Q656" i="7"/>
  <c r="H656" i="7"/>
  <c r="E656" i="7"/>
  <c r="R655" i="7"/>
  <c r="Q655" i="7"/>
  <c r="H655" i="7"/>
  <c r="E655" i="7"/>
  <c r="V655" i="7" s="1"/>
  <c r="R101" i="7"/>
  <c r="Q101" i="7"/>
  <c r="H101" i="7"/>
  <c r="E101" i="7"/>
  <c r="V101" i="7" s="1"/>
  <c r="W101" i="7" s="1"/>
  <c r="R100" i="7"/>
  <c r="Q100" i="7"/>
  <c r="H100" i="7"/>
  <c r="E100" i="7"/>
  <c r="V100" i="7" s="1"/>
  <c r="W100" i="7" s="1"/>
  <c r="R593" i="7"/>
  <c r="Q593" i="7"/>
  <c r="H593" i="7"/>
  <c r="E593" i="7"/>
  <c r="V593" i="7" s="1"/>
  <c r="R592" i="7"/>
  <c r="Q592" i="7"/>
  <c r="H592" i="7"/>
  <c r="E592" i="7"/>
  <c r="V592" i="7" s="1"/>
  <c r="R591" i="7"/>
  <c r="Q591" i="7"/>
  <c r="H591" i="7"/>
  <c r="E591" i="7"/>
  <c r="V591" i="7" s="1"/>
  <c r="W591" i="7" s="1"/>
  <c r="R590" i="7"/>
  <c r="Q590" i="7"/>
  <c r="H590" i="7"/>
  <c r="E590" i="7"/>
  <c r="V590" i="7" s="1"/>
  <c r="R18" i="7"/>
  <c r="Q18" i="7"/>
  <c r="H18" i="7"/>
  <c r="E18" i="7"/>
  <c r="V18" i="7" s="1"/>
  <c r="R17" i="7"/>
  <c r="Q17" i="7"/>
  <c r="H17" i="7"/>
  <c r="E17" i="7"/>
  <c r="V17" i="7" s="1"/>
  <c r="W17" i="7" s="1"/>
  <c r="R503" i="7"/>
  <c r="Q503" i="7"/>
  <c r="H503" i="7"/>
  <c r="E503" i="7"/>
  <c r="V503" i="7" s="1"/>
  <c r="W503" i="7" s="1"/>
  <c r="U515" i="7"/>
  <c r="R514" i="7"/>
  <c r="Q514" i="7"/>
  <c r="H514" i="7"/>
  <c r="E514" i="7"/>
  <c r="V514" i="7" s="1"/>
  <c r="W514" i="7" s="1"/>
  <c r="R513" i="7"/>
  <c r="Q513" i="7"/>
  <c r="H513" i="7"/>
  <c r="E513" i="7"/>
  <c r="V513" i="7" s="1"/>
  <c r="R512" i="7"/>
  <c r="Q512" i="7"/>
  <c r="H512" i="7"/>
  <c r="E512" i="7"/>
  <c r="V512" i="7" s="1"/>
  <c r="R511" i="7"/>
  <c r="Q511" i="7"/>
  <c r="H511" i="7"/>
  <c r="E511" i="7"/>
  <c r="V511" i="7" s="1"/>
  <c r="R510" i="7"/>
  <c r="Q510" i="7"/>
  <c r="H510" i="7"/>
  <c r="E510" i="7"/>
  <c r="V510" i="7" s="1"/>
  <c r="R509" i="7"/>
  <c r="Q509" i="7"/>
  <c r="H509" i="7"/>
  <c r="E509" i="7"/>
  <c r="V509" i="7" s="1"/>
  <c r="R508" i="7"/>
  <c r="Q508" i="7"/>
  <c r="H508" i="7"/>
  <c r="E508" i="7"/>
  <c r="V508" i="7" s="1"/>
  <c r="R507" i="7"/>
  <c r="Q507" i="7"/>
  <c r="H507" i="7"/>
  <c r="E507" i="7"/>
  <c r="V507" i="7" s="1"/>
  <c r="W507" i="7" s="1"/>
  <c r="R506" i="7"/>
  <c r="Q506" i="7"/>
  <c r="H506" i="7"/>
  <c r="E506" i="7"/>
  <c r="V506" i="7" s="1"/>
  <c r="W506" i="7" s="1"/>
  <c r="R505" i="7"/>
  <c r="Q505" i="7"/>
  <c r="H505" i="7"/>
  <c r="E505" i="7"/>
  <c r="V505" i="7" s="1"/>
  <c r="R504" i="7"/>
  <c r="Q504" i="7"/>
  <c r="H504" i="7"/>
  <c r="E504" i="7"/>
  <c r="V504" i="7" s="1"/>
  <c r="W504" i="7" s="1"/>
  <c r="R109" i="7"/>
  <c r="Q109" i="7"/>
  <c r="H109" i="7"/>
  <c r="E109" i="7"/>
  <c r="V109" i="7" s="1"/>
  <c r="W109" i="7" s="1"/>
  <c r="R108" i="7"/>
  <c r="Q108" i="7"/>
  <c r="H108" i="7"/>
  <c r="E108" i="7"/>
  <c r="V108" i="7" s="1"/>
  <c r="R107" i="7"/>
  <c r="Q107" i="7"/>
  <c r="H107" i="7"/>
  <c r="E107" i="7"/>
  <c r="V107" i="7" s="1"/>
  <c r="W107" i="7" s="1"/>
  <c r="R501" i="7"/>
  <c r="Q501" i="7"/>
  <c r="H501" i="7"/>
  <c r="E501" i="7"/>
  <c r="V501" i="7" s="1"/>
  <c r="W501" i="7" s="1"/>
  <c r="U498" i="7"/>
  <c r="R497" i="7"/>
  <c r="Q497" i="7"/>
  <c r="H497" i="7"/>
  <c r="E497" i="7"/>
  <c r="V497" i="7" s="1"/>
  <c r="R496" i="7"/>
  <c r="Q496" i="7"/>
  <c r="H496" i="7"/>
  <c r="E496" i="7"/>
  <c r="V496" i="7" s="1"/>
  <c r="W496" i="7" s="1"/>
  <c r="R495" i="7"/>
  <c r="Q495" i="7"/>
  <c r="H495" i="7"/>
  <c r="E495" i="7"/>
  <c r="V495" i="7" s="1"/>
  <c r="R494" i="7"/>
  <c r="Q494" i="7"/>
  <c r="H494" i="7"/>
  <c r="E494" i="7"/>
  <c r="V494" i="7" s="1"/>
  <c r="R493" i="7"/>
  <c r="Q493" i="7"/>
  <c r="H493" i="7"/>
  <c r="E493" i="7"/>
  <c r="V493" i="7" s="1"/>
  <c r="R492" i="7"/>
  <c r="Q492" i="7"/>
  <c r="H492" i="7"/>
  <c r="E492" i="7"/>
  <c r="V492" i="7" s="1"/>
  <c r="R491" i="7"/>
  <c r="Q491" i="7"/>
  <c r="H491" i="7"/>
  <c r="E491" i="7"/>
  <c r="V491" i="7" s="1"/>
  <c r="R490" i="7"/>
  <c r="Q490" i="7"/>
  <c r="H490" i="7"/>
  <c r="E490" i="7"/>
  <c r="V490" i="7" s="1"/>
  <c r="W490" i="7" s="1"/>
  <c r="R489" i="7"/>
  <c r="Q489" i="7"/>
  <c r="H489" i="7"/>
  <c r="E489" i="7"/>
  <c r="V489" i="7" s="1"/>
  <c r="R488" i="7"/>
  <c r="Q488" i="7"/>
  <c r="H488" i="7"/>
  <c r="E488" i="7"/>
  <c r="V488" i="7" s="1"/>
  <c r="R487" i="7"/>
  <c r="Q487" i="7"/>
  <c r="H487" i="7"/>
  <c r="E487" i="7"/>
  <c r="V487" i="7" s="1"/>
  <c r="W487" i="7" s="1"/>
  <c r="R486" i="7"/>
  <c r="Q486" i="7"/>
  <c r="H486" i="7"/>
  <c r="E486" i="7"/>
  <c r="V486" i="7" s="1"/>
  <c r="R485" i="7"/>
  <c r="Q485" i="7"/>
  <c r="H485" i="7"/>
  <c r="E485" i="7"/>
  <c r="V485" i="7" s="1"/>
  <c r="R484" i="7"/>
  <c r="Q484" i="7"/>
  <c r="P484" i="7"/>
  <c r="H484" i="7"/>
  <c r="E484" i="7"/>
  <c r="V484" i="7" s="1"/>
  <c r="U481" i="7"/>
  <c r="R480" i="7"/>
  <c r="Q480" i="7"/>
  <c r="H480" i="7"/>
  <c r="E480" i="7"/>
  <c r="V480" i="7" s="1"/>
  <c r="W480" i="7" s="1"/>
  <c r="R479" i="7"/>
  <c r="Q479" i="7"/>
  <c r="H479" i="7"/>
  <c r="E479" i="7"/>
  <c r="R478" i="7"/>
  <c r="Q478" i="7"/>
  <c r="H478" i="7"/>
  <c r="E478" i="7"/>
  <c r="V478" i="7" s="1"/>
  <c r="W478" i="7" s="1"/>
  <c r="R476" i="7"/>
  <c r="Q476" i="7"/>
  <c r="H476" i="7"/>
  <c r="E476" i="7"/>
  <c r="V476" i="7" s="1"/>
  <c r="W476" i="7" s="1"/>
  <c r="R475" i="7"/>
  <c r="Q475" i="7"/>
  <c r="H475" i="7"/>
  <c r="E475" i="7"/>
  <c r="V475" i="7" s="1"/>
  <c r="W475" i="7" s="1"/>
  <c r="R474" i="7"/>
  <c r="Q474" i="7"/>
  <c r="H474" i="7"/>
  <c r="E474" i="7"/>
  <c r="R473" i="7"/>
  <c r="Q473" i="7"/>
  <c r="P473" i="7"/>
  <c r="H473" i="7"/>
  <c r="E473" i="7"/>
  <c r="V473" i="7" s="1"/>
  <c r="W473" i="7" s="1"/>
  <c r="R472" i="7"/>
  <c r="Q472" i="7"/>
  <c r="P472" i="7"/>
  <c r="H472" i="7"/>
  <c r="E472" i="7"/>
  <c r="V472" i="7" s="1"/>
  <c r="W472" i="7" s="1"/>
  <c r="U469" i="7"/>
  <c r="R468" i="7"/>
  <c r="Q468" i="7"/>
  <c r="H468" i="7"/>
  <c r="E468" i="7"/>
  <c r="V468" i="7" s="1"/>
  <c r="R467" i="7"/>
  <c r="Q467" i="7"/>
  <c r="P467" i="7"/>
  <c r="H467" i="7"/>
  <c r="E467" i="7"/>
  <c r="V467" i="7" s="1"/>
  <c r="R466" i="7"/>
  <c r="Q466" i="7"/>
  <c r="P466" i="7"/>
  <c r="H466" i="7"/>
  <c r="E466" i="7"/>
  <c r="V466" i="7" s="1"/>
  <c r="R465" i="7"/>
  <c r="Q465" i="7"/>
  <c r="P465" i="7"/>
  <c r="H465" i="7"/>
  <c r="E465" i="7"/>
  <c r="V465" i="7" s="1"/>
  <c r="R464" i="7"/>
  <c r="Q464" i="7"/>
  <c r="P464" i="7"/>
  <c r="H464" i="7"/>
  <c r="E464" i="7"/>
  <c r="V464" i="7" s="1"/>
  <c r="W464" i="7" s="1"/>
  <c r="R463" i="7"/>
  <c r="Q463" i="7"/>
  <c r="P463" i="7"/>
  <c r="H463" i="7"/>
  <c r="E463" i="7"/>
  <c r="V463" i="7" s="1"/>
  <c r="R462" i="7"/>
  <c r="Q462" i="7"/>
  <c r="P462" i="7"/>
  <c r="H462" i="7"/>
  <c r="E462" i="7"/>
  <c r="V462" i="7" s="1"/>
  <c r="R461" i="7"/>
  <c r="Q461" i="7"/>
  <c r="P461" i="7"/>
  <c r="H461" i="7"/>
  <c r="E461" i="7"/>
  <c r="V461" i="7" s="1"/>
  <c r="W461" i="7" s="1"/>
  <c r="R460" i="7"/>
  <c r="Q460" i="7"/>
  <c r="P460" i="7"/>
  <c r="H460" i="7"/>
  <c r="E460" i="7"/>
  <c r="V460" i="7" s="1"/>
  <c r="R459" i="7"/>
  <c r="Q459" i="7"/>
  <c r="P459" i="7"/>
  <c r="H459" i="7"/>
  <c r="E459" i="7"/>
  <c r="V459" i="7" s="1"/>
  <c r="R458" i="7"/>
  <c r="Q458" i="7"/>
  <c r="P458" i="7"/>
  <c r="H458" i="7"/>
  <c r="E458" i="7"/>
  <c r="V458" i="7" s="1"/>
  <c r="R457" i="7"/>
  <c r="Q457" i="7"/>
  <c r="P457" i="7"/>
  <c r="H457" i="7"/>
  <c r="E457" i="7"/>
  <c r="V457" i="7" s="1"/>
  <c r="R456" i="7"/>
  <c r="Q456" i="7"/>
  <c r="P456" i="7"/>
  <c r="H456" i="7"/>
  <c r="E456" i="7"/>
  <c r="V456" i="7" s="1"/>
  <c r="R455" i="7"/>
  <c r="Q455" i="7"/>
  <c r="P455" i="7"/>
  <c r="H455" i="7"/>
  <c r="E455" i="7"/>
  <c r="V455" i="7" s="1"/>
  <c r="W455" i="7" s="1"/>
  <c r="R454" i="7"/>
  <c r="Q454" i="7"/>
  <c r="P454" i="7"/>
  <c r="H454" i="7"/>
  <c r="E454" i="7"/>
  <c r="V454" i="7" s="1"/>
  <c r="U451" i="7"/>
  <c r="R450" i="7"/>
  <c r="Q450" i="7"/>
  <c r="H450" i="7"/>
  <c r="E450" i="7"/>
  <c r="R449" i="7"/>
  <c r="Q449" i="7"/>
  <c r="P449" i="7"/>
  <c r="H449" i="7"/>
  <c r="E449" i="7"/>
  <c r="V449" i="7" s="1"/>
  <c r="W449" i="7" s="1"/>
  <c r="R448" i="7"/>
  <c r="Q448" i="7"/>
  <c r="P448" i="7"/>
  <c r="H448" i="7"/>
  <c r="E448" i="7"/>
  <c r="V448" i="7" s="1"/>
  <c r="W448" i="7" s="1"/>
  <c r="R447" i="7"/>
  <c r="Q447" i="7"/>
  <c r="P447" i="7"/>
  <c r="H447" i="7"/>
  <c r="E447" i="7"/>
  <c r="R446" i="7"/>
  <c r="Q446" i="7"/>
  <c r="P446" i="7"/>
  <c r="H446" i="7"/>
  <c r="E446" i="7"/>
  <c r="V446" i="7" s="1"/>
  <c r="W446" i="7" s="1"/>
  <c r="R445" i="7"/>
  <c r="Q445" i="7"/>
  <c r="P445" i="7"/>
  <c r="H445" i="7"/>
  <c r="E445" i="7"/>
  <c r="V445" i="7" s="1"/>
  <c r="W445" i="7" s="1"/>
  <c r="R444" i="7"/>
  <c r="Q444" i="7"/>
  <c r="P444" i="7"/>
  <c r="H444" i="7"/>
  <c r="E444" i="7"/>
  <c r="R443" i="7"/>
  <c r="Q443" i="7"/>
  <c r="P443" i="7"/>
  <c r="H443" i="7"/>
  <c r="E443" i="7"/>
  <c r="V443" i="7" s="1"/>
  <c r="W443" i="7" s="1"/>
  <c r="R442" i="7"/>
  <c r="Q442" i="7"/>
  <c r="H442" i="7"/>
  <c r="E442" i="7"/>
  <c r="V442" i="7" s="1"/>
  <c r="W442" i="7" s="1"/>
  <c r="R441" i="7"/>
  <c r="Q441" i="7"/>
  <c r="P441" i="7"/>
  <c r="H441" i="7"/>
  <c r="E441" i="7"/>
  <c r="V441" i="7" s="1"/>
  <c r="R440" i="7"/>
  <c r="Q440" i="7"/>
  <c r="P440" i="7"/>
  <c r="H440" i="7"/>
  <c r="E440" i="7"/>
  <c r="V440" i="7" s="1"/>
  <c r="W440" i="7" s="1"/>
  <c r="R439" i="7"/>
  <c r="Q439" i="7"/>
  <c r="P439" i="7"/>
  <c r="H439" i="7"/>
  <c r="E439" i="7"/>
  <c r="V439" i="7" s="1"/>
  <c r="R438" i="7"/>
  <c r="Q438" i="7"/>
  <c r="P438" i="7"/>
  <c r="H438" i="7"/>
  <c r="E438" i="7"/>
  <c r="V438" i="7" s="1"/>
  <c r="R437" i="7"/>
  <c r="Q437" i="7"/>
  <c r="P437" i="7"/>
  <c r="H437" i="7"/>
  <c r="E437" i="7"/>
  <c r="V437" i="7" s="1"/>
  <c r="W437" i="7" s="1"/>
  <c r="U434" i="7"/>
  <c r="R433" i="7"/>
  <c r="Q433" i="7"/>
  <c r="H433" i="7"/>
  <c r="E433" i="7"/>
  <c r="V433" i="7" s="1"/>
  <c r="R432" i="7"/>
  <c r="Q432" i="7"/>
  <c r="P432" i="7"/>
  <c r="H432" i="7"/>
  <c r="E432" i="7"/>
  <c r="V432" i="7" s="1"/>
  <c r="R431" i="7"/>
  <c r="Q431" i="7"/>
  <c r="P431" i="7"/>
  <c r="H431" i="7"/>
  <c r="E431" i="7"/>
  <c r="V431" i="7" s="1"/>
  <c r="W431" i="7" s="1"/>
  <c r="R430" i="7"/>
  <c r="Q430" i="7"/>
  <c r="P430" i="7"/>
  <c r="H430" i="7"/>
  <c r="E430" i="7"/>
  <c r="V430" i="7" s="1"/>
  <c r="W430" i="7" s="1"/>
  <c r="R429" i="7"/>
  <c r="Q429" i="7"/>
  <c r="P429" i="7"/>
  <c r="H429" i="7"/>
  <c r="E429" i="7"/>
  <c r="V429" i="7" s="1"/>
  <c r="R428" i="7"/>
  <c r="Q428" i="7"/>
  <c r="P428" i="7"/>
  <c r="H428" i="7"/>
  <c r="E428" i="7"/>
  <c r="V428" i="7" s="1"/>
  <c r="W428" i="7" s="1"/>
  <c r="R427" i="7"/>
  <c r="Q427" i="7"/>
  <c r="P427" i="7"/>
  <c r="H427" i="7"/>
  <c r="E427" i="7"/>
  <c r="V427" i="7" s="1"/>
  <c r="W427" i="7" s="1"/>
  <c r="R426" i="7"/>
  <c r="Q426" i="7"/>
  <c r="P426" i="7"/>
  <c r="H426" i="7"/>
  <c r="E426" i="7"/>
  <c r="V426" i="7" s="1"/>
  <c r="R425" i="7"/>
  <c r="Q425" i="7"/>
  <c r="P425" i="7"/>
  <c r="H425" i="7"/>
  <c r="E425" i="7"/>
  <c r="V425" i="7" s="1"/>
  <c r="W425" i="7" s="1"/>
  <c r="R424" i="7"/>
  <c r="Q424" i="7"/>
  <c r="P424" i="7"/>
  <c r="H424" i="7"/>
  <c r="E424" i="7"/>
  <c r="V424" i="7" s="1"/>
  <c r="W424" i="7" s="1"/>
  <c r="U421" i="7"/>
  <c r="R420" i="7"/>
  <c r="Q420" i="7"/>
  <c r="H420" i="7"/>
  <c r="E420" i="7"/>
  <c r="V420" i="7" s="1"/>
  <c r="W420" i="7" s="1"/>
  <c r="R419" i="7"/>
  <c r="Q419" i="7"/>
  <c r="P419" i="7"/>
  <c r="H419" i="7"/>
  <c r="E419" i="7"/>
  <c r="V419" i="7" s="1"/>
  <c r="W419" i="7" s="1"/>
  <c r="R418" i="7"/>
  <c r="Q418" i="7"/>
  <c r="P418" i="7"/>
  <c r="H418" i="7"/>
  <c r="E418" i="7"/>
  <c r="V418" i="7" s="1"/>
  <c r="R417" i="7"/>
  <c r="Q417" i="7"/>
  <c r="P417" i="7"/>
  <c r="H417" i="7"/>
  <c r="E417" i="7"/>
  <c r="V417" i="7" s="1"/>
  <c r="W417" i="7" s="1"/>
  <c r="R416" i="7"/>
  <c r="Q416" i="7"/>
  <c r="P416" i="7"/>
  <c r="H416" i="7"/>
  <c r="E416" i="7"/>
  <c r="V416" i="7" s="1"/>
  <c r="W416" i="7" s="1"/>
  <c r="R415" i="7"/>
  <c r="Q415" i="7"/>
  <c r="P415" i="7"/>
  <c r="H415" i="7"/>
  <c r="E415" i="7"/>
  <c r="V415" i="7" s="1"/>
  <c r="R414" i="7"/>
  <c r="Q414" i="7"/>
  <c r="P414" i="7"/>
  <c r="H414" i="7"/>
  <c r="E414" i="7"/>
  <c r="V414" i="7" s="1"/>
  <c r="W414" i="7" s="1"/>
  <c r="R413" i="7"/>
  <c r="Q413" i="7"/>
  <c r="P413" i="7"/>
  <c r="H413" i="7"/>
  <c r="E413" i="7"/>
  <c r="V413" i="7" s="1"/>
  <c r="W413" i="7" s="1"/>
  <c r="R412" i="7"/>
  <c r="Q412" i="7"/>
  <c r="P412" i="7"/>
  <c r="H412" i="7"/>
  <c r="E412" i="7"/>
  <c r="V412" i="7" s="1"/>
  <c r="W412" i="7" s="1"/>
  <c r="R411" i="7"/>
  <c r="Q411" i="7"/>
  <c r="P411" i="7"/>
  <c r="H411" i="7"/>
  <c r="E411" i="7"/>
  <c r="V411" i="7" s="1"/>
  <c r="U408" i="7"/>
  <c r="R407" i="7"/>
  <c r="Q407" i="7"/>
  <c r="H407" i="7"/>
  <c r="E407" i="7"/>
  <c r="V407" i="7" s="1"/>
  <c r="R406" i="7"/>
  <c r="Q406" i="7"/>
  <c r="P406" i="7"/>
  <c r="H406" i="7"/>
  <c r="E406" i="7"/>
  <c r="V406" i="7" s="1"/>
  <c r="W406" i="7" s="1"/>
  <c r="R405" i="7"/>
  <c r="Q405" i="7"/>
  <c r="P405" i="7"/>
  <c r="H405" i="7"/>
  <c r="E405" i="7"/>
  <c r="V405" i="7" s="1"/>
  <c r="R404" i="7"/>
  <c r="Q404" i="7"/>
  <c r="P404" i="7"/>
  <c r="H404" i="7"/>
  <c r="E404" i="7"/>
  <c r="V404" i="7" s="1"/>
  <c r="R403" i="7"/>
  <c r="Q403" i="7"/>
  <c r="P403" i="7"/>
  <c r="H403" i="7"/>
  <c r="E403" i="7"/>
  <c r="V403" i="7" s="1"/>
  <c r="R402" i="7"/>
  <c r="Q402" i="7"/>
  <c r="P402" i="7"/>
  <c r="H402" i="7"/>
  <c r="E402" i="7"/>
  <c r="V402" i="7" s="1"/>
  <c r="W402" i="7" s="1"/>
  <c r="R401" i="7"/>
  <c r="Q401" i="7"/>
  <c r="P401" i="7"/>
  <c r="H401" i="7"/>
  <c r="E401" i="7"/>
  <c r="V401" i="7" s="1"/>
  <c r="R400" i="7"/>
  <c r="Q400" i="7"/>
  <c r="P400" i="7"/>
  <c r="H400" i="7"/>
  <c r="E400" i="7"/>
  <c r="V400" i="7" s="1"/>
  <c r="W400" i="7" s="1"/>
  <c r="R399" i="7"/>
  <c r="Q399" i="7"/>
  <c r="P399" i="7"/>
  <c r="H399" i="7"/>
  <c r="E399" i="7"/>
  <c r="V399" i="7" s="1"/>
  <c r="R398" i="7"/>
  <c r="Q398" i="7"/>
  <c r="P398" i="7"/>
  <c r="H398" i="7"/>
  <c r="E398" i="7"/>
  <c r="V398" i="7" s="1"/>
  <c r="U395" i="7"/>
  <c r="R394" i="7"/>
  <c r="Q394" i="7"/>
  <c r="H394" i="7"/>
  <c r="E394" i="7"/>
  <c r="V394" i="7" s="1"/>
  <c r="R393" i="7"/>
  <c r="Q393" i="7"/>
  <c r="P393" i="7"/>
  <c r="H393" i="7"/>
  <c r="E393" i="7"/>
  <c r="V393" i="7" s="1"/>
  <c r="R392" i="7"/>
  <c r="Q392" i="7"/>
  <c r="H392" i="7"/>
  <c r="E392" i="7"/>
  <c r="V392" i="7" s="1"/>
  <c r="R391" i="7"/>
  <c r="Q391" i="7"/>
  <c r="H391" i="7"/>
  <c r="E391" i="7"/>
  <c r="V391" i="7" s="1"/>
  <c r="R390" i="7"/>
  <c r="Q390" i="7"/>
  <c r="H390" i="7"/>
  <c r="E390" i="7"/>
  <c r="V390" i="7" s="1"/>
  <c r="R387" i="7"/>
  <c r="Q387" i="7"/>
  <c r="H387" i="7"/>
  <c r="E387" i="7"/>
  <c r="V387" i="7" s="1"/>
  <c r="U384" i="7"/>
  <c r="R383" i="7"/>
  <c r="Q383" i="7"/>
  <c r="H383" i="7"/>
  <c r="E383" i="7"/>
  <c r="R382" i="7"/>
  <c r="Q382" i="7"/>
  <c r="P382" i="7"/>
  <c r="H382" i="7"/>
  <c r="E382" i="7"/>
  <c r="V382" i="7" s="1"/>
  <c r="W382" i="7" s="1"/>
  <c r="R381" i="7"/>
  <c r="Q381" i="7"/>
  <c r="P381" i="7"/>
  <c r="H381" i="7"/>
  <c r="E381" i="7"/>
  <c r="V381" i="7" s="1"/>
  <c r="R380" i="7"/>
  <c r="Q380" i="7"/>
  <c r="P380" i="7"/>
  <c r="H380" i="7"/>
  <c r="E380" i="7"/>
  <c r="V380" i="7" s="1"/>
  <c r="R379" i="7"/>
  <c r="Q379" i="7"/>
  <c r="P379" i="7"/>
  <c r="H379" i="7"/>
  <c r="E379" i="7"/>
  <c r="V379" i="7" s="1"/>
  <c r="W379" i="7" s="1"/>
  <c r="R378" i="7"/>
  <c r="Q378" i="7"/>
  <c r="P378" i="7"/>
  <c r="H378" i="7"/>
  <c r="E378" i="7"/>
  <c r="V378" i="7" s="1"/>
  <c r="R377" i="7"/>
  <c r="Q377" i="7"/>
  <c r="P377" i="7"/>
  <c r="H377" i="7"/>
  <c r="E377" i="7"/>
  <c r="V377" i="7" s="1"/>
  <c r="R376" i="7"/>
  <c r="Q376" i="7"/>
  <c r="P376" i="7"/>
  <c r="H376" i="7"/>
  <c r="E376" i="7"/>
  <c r="V376" i="7" s="1"/>
  <c r="W376" i="7" s="1"/>
  <c r="R375" i="7"/>
  <c r="Q375" i="7"/>
  <c r="P375" i="7"/>
  <c r="H375" i="7"/>
  <c r="E375" i="7"/>
  <c r="V375" i="7" s="1"/>
  <c r="W375" i="7" s="1"/>
  <c r="R374" i="7"/>
  <c r="Q374" i="7"/>
  <c r="P374" i="7"/>
  <c r="H374" i="7"/>
  <c r="E374" i="7"/>
  <c r="R373" i="7"/>
  <c r="Q373" i="7"/>
  <c r="P373" i="7"/>
  <c r="H373" i="7"/>
  <c r="E373" i="7"/>
  <c r="V373" i="7" s="1"/>
  <c r="W373" i="7" s="1"/>
  <c r="R372" i="7"/>
  <c r="Q372" i="7"/>
  <c r="P372" i="7"/>
  <c r="H372" i="7"/>
  <c r="E372" i="7"/>
  <c r="V372" i="7" s="1"/>
  <c r="U369" i="7"/>
  <c r="R368" i="7"/>
  <c r="Q368" i="7"/>
  <c r="H368" i="7"/>
  <c r="E368" i="7"/>
  <c r="V368" i="7" s="1"/>
  <c r="W368" i="7" s="1"/>
  <c r="R367" i="7"/>
  <c r="Q367" i="7"/>
  <c r="P367" i="7"/>
  <c r="H367" i="7"/>
  <c r="E367" i="7"/>
  <c r="V367" i="7" s="1"/>
  <c r="R366" i="7"/>
  <c r="Q366" i="7"/>
  <c r="P366" i="7"/>
  <c r="H366" i="7"/>
  <c r="E366" i="7"/>
  <c r="V366" i="7" s="1"/>
  <c r="R365" i="7"/>
  <c r="Q365" i="7"/>
  <c r="P365" i="7"/>
  <c r="H365" i="7"/>
  <c r="E365" i="7"/>
  <c r="V365" i="7" s="1"/>
  <c r="R364" i="7"/>
  <c r="Q364" i="7"/>
  <c r="P364" i="7"/>
  <c r="H364" i="7"/>
  <c r="E364" i="7"/>
  <c r="V364" i="7" s="1"/>
  <c r="R363" i="7"/>
  <c r="Q363" i="7"/>
  <c r="P363" i="7"/>
  <c r="H363" i="7"/>
  <c r="E363" i="7"/>
  <c r="V363" i="7" s="1"/>
  <c r="W363" i="7" s="1"/>
  <c r="R362" i="7"/>
  <c r="Q362" i="7"/>
  <c r="P362" i="7"/>
  <c r="H362" i="7"/>
  <c r="E362" i="7"/>
  <c r="V362" i="7" s="1"/>
  <c r="R361" i="7"/>
  <c r="Q361" i="7"/>
  <c r="P361" i="7"/>
  <c r="H361" i="7"/>
  <c r="E361" i="7"/>
  <c r="V361" i="7" s="1"/>
  <c r="R360" i="7"/>
  <c r="Q360" i="7"/>
  <c r="P360" i="7"/>
  <c r="H360" i="7"/>
  <c r="E360" i="7"/>
  <c r="V360" i="7" s="1"/>
  <c r="R359" i="7"/>
  <c r="Q359" i="7"/>
  <c r="P359" i="7"/>
  <c r="H359" i="7"/>
  <c r="E359" i="7"/>
  <c r="V359" i="7" s="1"/>
  <c r="W359" i="7" s="1"/>
  <c r="R358" i="7"/>
  <c r="Q358" i="7"/>
  <c r="P358" i="7"/>
  <c r="H358" i="7"/>
  <c r="E358" i="7"/>
  <c r="V358" i="7" s="1"/>
  <c r="R357" i="7"/>
  <c r="Q357" i="7"/>
  <c r="P357" i="7"/>
  <c r="H357" i="7"/>
  <c r="E357" i="7"/>
  <c r="V357" i="7" s="1"/>
  <c r="U354" i="7"/>
  <c r="R353" i="7"/>
  <c r="Q353" i="7"/>
  <c r="H353" i="7"/>
  <c r="E353" i="7"/>
  <c r="V353" i="7" s="1"/>
  <c r="R352" i="7"/>
  <c r="Q352" i="7"/>
  <c r="P352" i="7"/>
  <c r="H352" i="7"/>
  <c r="E352" i="7"/>
  <c r="V352" i="7" s="1"/>
  <c r="R351" i="7"/>
  <c r="Q351" i="7"/>
  <c r="P351" i="7"/>
  <c r="H351" i="7"/>
  <c r="E351" i="7"/>
  <c r="V351" i="7" s="1"/>
  <c r="W351" i="7" s="1"/>
  <c r="R350" i="7"/>
  <c r="Q350" i="7"/>
  <c r="P350" i="7"/>
  <c r="H350" i="7"/>
  <c r="E350" i="7"/>
  <c r="V350" i="7" s="1"/>
  <c r="R349" i="7"/>
  <c r="Q349" i="7"/>
  <c r="P349" i="7"/>
  <c r="H349" i="7"/>
  <c r="E349" i="7"/>
  <c r="V349" i="7" s="1"/>
  <c r="R348" i="7"/>
  <c r="Q348" i="7"/>
  <c r="P348" i="7"/>
  <c r="H348" i="7"/>
  <c r="E348" i="7"/>
  <c r="V348" i="7" s="1"/>
  <c r="W348" i="7" s="1"/>
  <c r="R347" i="7"/>
  <c r="Q347" i="7"/>
  <c r="P347" i="7"/>
  <c r="H347" i="7"/>
  <c r="E347" i="7"/>
  <c r="V347" i="7" s="1"/>
  <c r="R346" i="7"/>
  <c r="Q346" i="7"/>
  <c r="P346" i="7"/>
  <c r="H346" i="7"/>
  <c r="E346" i="7"/>
  <c r="V346" i="7" s="1"/>
  <c r="U343" i="7"/>
  <c r="R342" i="7"/>
  <c r="Q342" i="7"/>
  <c r="H342" i="7"/>
  <c r="E342" i="7"/>
  <c r="V342" i="7" s="1"/>
  <c r="R341" i="7"/>
  <c r="Q341" i="7"/>
  <c r="P341" i="7"/>
  <c r="H341" i="7"/>
  <c r="E341" i="7"/>
  <c r="V341" i="7" s="1"/>
  <c r="R340" i="7"/>
  <c r="Q340" i="7"/>
  <c r="P340" i="7"/>
  <c r="H340" i="7"/>
  <c r="E340" i="7"/>
  <c r="R339" i="7"/>
  <c r="Q339" i="7"/>
  <c r="P339" i="7"/>
  <c r="H339" i="7"/>
  <c r="E339" i="7"/>
  <c r="V339" i="7" s="1"/>
  <c r="R338" i="7"/>
  <c r="Q338" i="7"/>
  <c r="P338" i="7"/>
  <c r="H338" i="7"/>
  <c r="E338" i="7"/>
  <c r="V338" i="7" s="1"/>
  <c r="R337" i="7"/>
  <c r="Q337" i="7"/>
  <c r="P337" i="7"/>
  <c r="H337" i="7"/>
  <c r="E337" i="7"/>
  <c r="V337" i="7" s="1"/>
  <c r="R336" i="7"/>
  <c r="Q336" i="7"/>
  <c r="H336" i="7"/>
  <c r="E336" i="7"/>
  <c r="V336" i="7" s="1"/>
  <c r="W336" i="7" s="1"/>
  <c r="R335" i="7"/>
  <c r="Q335" i="7"/>
  <c r="P335" i="7"/>
  <c r="H335" i="7"/>
  <c r="E335" i="7"/>
  <c r="V335" i="7" s="1"/>
  <c r="R334" i="7"/>
  <c r="Q334" i="7"/>
  <c r="P334" i="7"/>
  <c r="H334" i="7"/>
  <c r="E334" i="7"/>
  <c r="R333" i="7"/>
  <c r="Q333" i="7"/>
  <c r="P333" i="7"/>
  <c r="H333" i="7"/>
  <c r="E333" i="7"/>
  <c r="V333" i="7" s="1"/>
  <c r="W333" i="7" s="1"/>
  <c r="R332" i="7"/>
  <c r="Q332" i="7"/>
  <c r="P332" i="7"/>
  <c r="H332" i="7"/>
  <c r="E332" i="7"/>
  <c r="V332" i="7" s="1"/>
  <c r="R331" i="7"/>
  <c r="Q331" i="7"/>
  <c r="P331" i="7"/>
  <c r="H331" i="7"/>
  <c r="E331" i="7"/>
  <c r="V331" i="7" s="1"/>
  <c r="R330" i="7"/>
  <c r="Q330" i="7"/>
  <c r="P330" i="7"/>
  <c r="H330" i="7"/>
  <c r="E330" i="7"/>
  <c r="V330" i="7" s="1"/>
  <c r="W330" i="7" s="1"/>
  <c r="R329" i="7"/>
  <c r="Q329" i="7"/>
  <c r="P329" i="7"/>
  <c r="H329" i="7"/>
  <c r="E329" i="7"/>
  <c r="V329" i="7" s="1"/>
  <c r="W329" i="7" s="1"/>
  <c r="R328" i="7"/>
  <c r="Q328" i="7"/>
  <c r="P328" i="7"/>
  <c r="H328" i="7"/>
  <c r="E328" i="7"/>
  <c r="R327" i="7"/>
  <c r="Q327" i="7"/>
  <c r="P327" i="7"/>
  <c r="H327" i="7"/>
  <c r="E327" i="7"/>
  <c r="V327" i="7" s="1"/>
  <c r="W327" i="7" s="1"/>
  <c r="R326" i="7"/>
  <c r="Q326" i="7"/>
  <c r="P326" i="7"/>
  <c r="H326" i="7"/>
  <c r="E326" i="7"/>
  <c r="V326" i="7" s="1"/>
  <c r="U323" i="7"/>
  <c r="R322" i="7"/>
  <c r="Q322" i="7"/>
  <c r="H322" i="7"/>
  <c r="E322" i="7"/>
  <c r="V322" i="7" s="1"/>
  <c r="R321" i="7"/>
  <c r="Q321" i="7"/>
  <c r="P321" i="7"/>
  <c r="H321" i="7"/>
  <c r="E321" i="7"/>
  <c r="V321" i="7" s="1"/>
  <c r="R320" i="7"/>
  <c r="Q320" i="7"/>
  <c r="P320" i="7"/>
  <c r="H320" i="7"/>
  <c r="E320" i="7"/>
  <c r="V320" i="7" s="1"/>
  <c r="R319" i="7"/>
  <c r="Q319" i="7"/>
  <c r="P319" i="7"/>
  <c r="H319" i="7"/>
  <c r="E319" i="7"/>
  <c r="V319" i="7" s="1"/>
  <c r="R318" i="7"/>
  <c r="Q318" i="7"/>
  <c r="P318" i="7"/>
  <c r="H318" i="7"/>
  <c r="E318" i="7"/>
  <c r="V318" i="7" s="1"/>
  <c r="R317" i="7"/>
  <c r="Q317" i="7"/>
  <c r="P317" i="7"/>
  <c r="H317" i="7"/>
  <c r="E317" i="7"/>
  <c r="V317" i="7" s="1"/>
  <c r="R316" i="7"/>
  <c r="Q316" i="7"/>
  <c r="P316" i="7"/>
  <c r="H316" i="7"/>
  <c r="E316" i="7"/>
  <c r="V316" i="7" s="1"/>
  <c r="R315" i="7"/>
  <c r="Q315" i="7"/>
  <c r="P315" i="7"/>
  <c r="H315" i="7"/>
  <c r="E315" i="7"/>
  <c r="V315" i="7" s="1"/>
  <c r="W315" i="7" s="1"/>
  <c r="R314" i="7"/>
  <c r="Q314" i="7"/>
  <c r="P314" i="7"/>
  <c r="H314" i="7"/>
  <c r="E314" i="7"/>
  <c r="V314" i="7" s="1"/>
  <c r="R313" i="7"/>
  <c r="Q313" i="7"/>
  <c r="P313" i="7"/>
  <c r="H313" i="7"/>
  <c r="E313" i="7"/>
  <c r="V313" i="7" s="1"/>
  <c r="R312" i="7"/>
  <c r="Q312" i="7"/>
  <c r="P312" i="7"/>
  <c r="H312" i="7"/>
  <c r="E312" i="7"/>
  <c r="V312" i="7" s="1"/>
  <c r="W312" i="7" s="1"/>
  <c r="R311" i="7"/>
  <c r="Q311" i="7"/>
  <c r="P311" i="7"/>
  <c r="H311" i="7"/>
  <c r="E311" i="7"/>
  <c r="V311" i="7" s="1"/>
  <c r="R310" i="7"/>
  <c r="Q310" i="7"/>
  <c r="P310" i="7"/>
  <c r="H310" i="7"/>
  <c r="E310" i="7"/>
  <c r="V310" i="7" s="1"/>
  <c r="R309" i="7"/>
  <c r="Q309" i="7"/>
  <c r="P309" i="7"/>
  <c r="H309" i="7"/>
  <c r="E309" i="7"/>
  <c r="V309" i="7" s="1"/>
  <c r="U306" i="7"/>
  <c r="R305" i="7"/>
  <c r="Q305" i="7"/>
  <c r="H305" i="7"/>
  <c r="E305" i="7"/>
  <c r="V305" i="7" s="1"/>
  <c r="R304" i="7"/>
  <c r="Q304" i="7"/>
  <c r="H304" i="7"/>
  <c r="E304" i="7"/>
  <c r="H303" i="7"/>
  <c r="E303" i="7"/>
  <c r="V303" i="7" s="1"/>
  <c r="H302" i="7"/>
  <c r="E302" i="7"/>
  <c r="V302" i="7" s="1"/>
  <c r="H301" i="7"/>
  <c r="E301" i="7"/>
  <c r="V301" i="7" s="1"/>
  <c r="R300" i="7"/>
  <c r="Q300" i="7"/>
  <c r="H300" i="7"/>
  <c r="E300" i="7"/>
  <c r="V300" i="7" s="1"/>
  <c r="H299" i="7"/>
  <c r="E299" i="7"/>
  <c r="V299" i="7" s="1"/>
  <c r="W299" i="7" s="1"/>
  <c r="R677" i="7"/>
  <c r="Q677" i="7"/>
  <c r="H677" i="7"/>
  <c r="E677" i="7"/>
  <c r="V677" i="7" s="1"/>
  <c r="R219" i="7"/>
  <c r="Q219" i="7"/>
  <c r="H219" i="7"/>
  <c r="E219" i="7"/>
  <c r="V219" i="7" s="1"/>
  <c r="H295" i="7"/>
  <c r="E295" i="7"/>
  <c r="V295" i="7" s="1"/>
  <c r="W295" i="7" s="1"/>
  <c r="H294" i="7"/>
  <c r="E294" i="7"/>
  <c r="V294" i="7" s="1"/>
  <c r="W294" i="7" s="1"/>
  <c r="H293" i="7"/>
  <c r="E293" i="7"/>
  <c r="V293" i="7" s="1"/>
  <c r="W293" i="7" s="1"/>
  <c r="H292" i="7"/>
  <c r="E292" i="7"/>
  <c r="V292" i="7" s="1"/>
  <c r="W292" i="7" s="1"/>
  <c r="R291" i="7"/>
  <c r="Q291" i="7"/>
  <c r="P291" i="7"/>
  <c r="H291" i="7"/>
  <c r="E291" i="7"/>
  <c r="V291" i="7" s="1"/>
  <c r="U288" i="7"/>
  <c r="R287" i="7"/>
  <c r="Q287" i="7"/>
  <c r="H287" i="7"/>
  <c r="E287" i="7"/>
  <c r="V287" i="7" s="1"/>
  <c r="R286" i="7"/>
  <c r="Q286" i="7"/>
  <c r="P286" i="7"/>
  <c r="H286" i="7"/>
  <c r="E286" i="7"/>
  <c r="V286" i="7" s="1"/>
  <c r="W286" i="7" s="1"/>
  <c r="R285" i="7"/>
  <c r="Q285" i="7"/>
  <c r="P285" i="7"/>
  <c r="H285" i="7"/>
  <c r="E285" i="7"/>
  <c r="V285" i="7" s="1"/>
  <c r="R284" i="7"/>
  <c r="Q284" i="7"/>
  <c r="P284" i="7"/>
  <c r="H284" i="7"/>
  <c r="E284" i="7"/>
  <c r="V284" i="7" s="1"/>
  <c r="R283" i="7"/>
  <c r="Q283" i="7"/>
  <c r="P283" i="7"/>
  <c r="H283" i="7"/>
  <c r="E283" i="7"/>
  <c r="V283" i="7" s="1"/>
  <c r="W283" i="7" s="1"/>
  <c r="R282" i="7"/>
  <c r="Q282" i="7"/>
  <c r="P282" i="7"/>
  <c r="H282" i="7"/>
  <c r="E282" i="7"/>
  <c r="V282" i="7" s="1"/>
  <c r="R281" i="7"/>
  <c r="Q281" i="7"/>
  <c r="P281" i="7"/>
  <c r="H281" i="7"/>
  <c r="E281" i="7"/>
  <c r="V281" i="7" s="1"/>
  <c r="R280" i="7"/>
  <c r="Q280" i="7"/>
  <c r="P280" i="7"/>
  <c r="H280" i="7"/>
  <c r="E280" i="7"/>
  <c r="V280" i="7" s="1"/>
  <c r="R279" i="7"/>
  <c r="Q279" i="7"/>
  <c r="P279" i="7"/>
  <c r="H279" i="7"/>
  <c r="E279" i="7"/>
  <c r="V279" i="7" s="1"/>
  <c r="W279" i="7" s="1"/>
  <c r="R278" i="7"/>
  <c r="Q278" i="7"/>
  <c r="P278" i="7"/>
  <c r="H278" i="7"/>
  <c r="E278" i="7"/>
  <c r="R277" i="7"/>
  <c r="Q277" i="7"/>
  <c r="H277" i="7"/>
  <c r="E277" i="7"/>
  <c r="V277" i="7" s="1"/>
  <c r="R276" i="7"/>
  <c r="Q276" i="7"/>
  <c r="P276" i="7"/>
  <c r="H276" i="7"/>
  <c r="E276" i="7"/>
  <c r="V276" i="7" s="1"/>
  <c r="W276" i="7" s="1"/>
  <c r="R275" i="7"/>
  <c r="Q275" i="7"/>
  <c r="P275" i="7"/>
  <c r="H275" i="7"/>
  <c r="E275" i="7"/>
  <c r="V275" i="7" s="1"/>
  <c r="R274" i="7"/>
  <c r="Q274" i="7"/>
  <c r="P274" i="7"/>
  <c r="H274" i="7"/>
  <c r="E274" i="7"/>
  <c r="V274" i="7" s="1"/>
  <c r="W274" i="7" s="1"/>
  <c r="R273" i="7"/>
  <c r="Q273" i="7"/>
  <c r="P273" i="7"/>
  <c r="H273" i="7"/>
  <c r="E273" i="7"/>
  <c r="V273" i="7" s="1"/>
  <c r="W273" i="7" s="1"/>
  <c r="R272" i="7"/>
  <c r="Q272" i="7"/>
  <c r="P272" i="7"/>
  <c r="H272" i="7"/>
  <c r="E272" i="7"/>
  <c r="V272" i="7" s="1"/>
  <c r="R271" i="7"/>
  <c r="Q271" i="7"/>
  <c r="P271" i="7"/>
  <c r="H271" i="7"/>
  <c r="E271" i="7"/>
  <c r="V271" i="7" s="1"/>
  <c r="R270" i="7"/>
  <c r="Q270" i="7"/>
  <c r="P270" i="7"/>
  <c r="H270" i="7"/>
  <c r="E270" i="7"/>
  <c r="V270" i="7" s="1"/>
  <c r="R269" i="7"/>
  <c r="Q269" i="7"/>
  <c r="P269" i="7"/>
  <c r="H269" i="7"/>
  <c r="E269" i="7"/>
  <c r="R268" i="7"/>
  <c r="Q268" i="7"/>
  <c r="P268" i="7"/>
  <c r="H268" i="7"/>
  <c r="E268" i="7"/>
  <c r="V268" i="7" s="1"/>
  <c r="W268" i="7" s="1"/>
  <c r="U265" i="7"/>
  <c r="R264" i="7"/>
  <c r="Q264" i="7"/>
  <c r="H264" i="7"/>
  <c r="E264" i="7"/>
  <c r="V264" i="7" s="1"/>
  <c r="R263" i="7"/>
  <c r="Q263" i="7"/>
  <c r="P263" i="7"/>
  <c r="H263" i="7"/>
  <c r="E263" i="7"/>
  <c r="V263" i="7" s="1"/>
  <c r="R262" i="7"/>
  <c r="Q262" i="7"/>
  <c r="P262" i="7"/>
  <c r="H262" i="7"/>
  <c r="E262" i="7"/>
  <c r="V262" i="7" s="1"/>
  <c r="W262" i="7" s="1"/>
  <c r="R261" i="7"/>
  <c r="Q261" i="7"/>
  <c r="H261" i="7"/>
  <c r="E261" i="7"/>
  <c r="V261" i="7" s="1"/>
  <c r="R260" i="7"/>
  <c r="Q260" i="7"/>
  <c r="H260" i="7"/>
  <c r="E260" i="7"/>
  <c r="V260" i="7" s="1"/>
  <c r="R259" i="7"/>
  <c r="Q259" i="7"/>
  <c r="H259" i="7"/>
  <c r="E259" i="7"/>
  <c r="V259" i="7" s="1"/>
  <c r="W259" i="7" s="1"/>
  <c r="R258" i="7"/>
  <c r="Q258" i="7"/>
  <c r="H258" i="7"/>
  <c r="E258" i="7"/>
  <c r="V258" i="7" s="1"/>
  <c r="R257" i="7"/>
  <c r="Q257" i="7"/>
  <c r="H257" i="7"/>
  <c r="E257" i="7"/>
  <c r="V257" i="7" s="1"/>
  <c r="R256" i="7"/>
  <c r="Q256" i="7"/>
  <c r="H256" i="7"/>
  <c r="E256" i="7"/>
  <c r="V256" i="7" s="1"/>
  <c r="R255" i="7"/>
  <c r="Q255" i="7"/>
  <c r="H255" i="7"/>
  <c r="E255" i="7"/>
  <c r="V255" i="7" s="1"/>
  <c r="R254" i="7"/>
  <c r="Q254" i="7"/>
  <c r="H254" i="7"/>
  <c r="E254" i="7"/>
  <c r="V254" i="7" s="1"/>
  <c r="R253" i="7"/>
  <c r="Q253" i="7"/>
  <c r="H253" i="7"/>
  <c r="E253" i="7"/>
  <c r="V253" i="7" s="1"/>
  <c r="W253" i="7" s="1"/>
  <c r="U250" i="7"/>
  <c r="R249" i="7"/>
  <c r="Q249" i="7"/>
  <c r="H249" i="7"/>
  <c r="E249" i="7"/>
  <c r="V249" i="7" s="1"/>
  <c r="R248" i="7"/>
  <c r="Q248" i="7"/>
  <c r="P248" i="7"/>
  <c r="H248" i="7"/>
  <c r="E248" i="7"/>
  <c r="V248" i="7" s="1"/>
  <c r="R247" i="7"/>
  <c r="Q247" i="7"/>
  <c r="P247" i="7"/>
  <c r="H247" i="7"/>
  <c r="E247" i="7"/>
  <c r="V247" i="7" s="1"/>
  <c r="R246" i="7"/>
  <c r="Q246" i="7"/>
  <c r="P246" i="7"/>
  <c r="H246" i="7"/>
  <c r="E246" i="7"/>
  <c r="V246" i="7" s="1"/>
  <c r="W246" i="7" s="1"/>
  <c r="R245" i="7"/>
  <c r="Q245" i="7"/>
  <c r="P245" i="7"/>
  <c r="H245" i="7"/>
  <c r="E245" i="7"/>
  <c r="V245" i="7" s="1"/>
  <c r="R244" i="7"/>
  <c r="Q244" i="7"/>
  <c r="P244" i="7"/>
  <c r="H244" i="7"/>
  <c r="E244" i="7"/>
  <c r="V244" i="7" s="1"/>
  <c r="W244" i="7" s="1"/>
  <c r="R243" i="7"/>
  <c r="Q243" i="7"/>
  <c r="H243" i="7"/>
  <c r="E243" i="7"/>
  <c r="V243" i="7" s="1"/>
  <c r="R242" i="7"/>
  <c r="Q242" i="7"/>
  <c r="H242" i="7"/>
  <c r="E242" i="7"/>
  <c r="R239" i="7"/>
  <c r="Q239" i="7"/>
  <c r="H239" i="7"/>
  <c r="E239" i="7"/>
  <c r="V239" i="7" s="1"/>
  <c r="W239" i="7" s="1"/>
  <c r="R238" i="7"/>
  <c r="Q238" i="7"/>
  <c r="H238" i="7"/>
  <c r="E238" i="7"/>
  <c r="V238" i="7" s="1"/>
  <c r="R237" i="7"/>
  <c r="Q237" i="7"/>
  <c r="H237" i="7"/>
  <c r="E237" i="7"/>
  <c r="V237" i="7" s="1"/>
  <c r="R236" i="7"/>
  <c r="Q236" i="7"/>
  <c r="P236" i="7"/>
  <c r="H236" i="7"/>
  <c r="E236" i="7"/>
  <c r="V236" i="7" s="1"/>
  <c r="W236" i="7" s="1"/>
  <c r="R235" i="7"/>
  <c r="Q235" i="7"/>
  <c r="H235" i="7"/>
  <c r="E235" i="7"/>
  <c r="V235" i="7" s="1"/>
  <c r="R234" i="7"/>
  <c r="Q234" i="7"/>
  <c r="H234" i="7"/>
  <c r="E234" i="7"/>
  <c r="V234" i="7" s="1"/>
  <c r="W234" i="7" s="1"/>
  <c r="R233" i="7"/>
  <c r="Q233" i="7"/>
  <c r="H233" i="7"/>
  <c r="E233" i="7"/>
  <c r="V233" i="7" s="1"/>
  <c r="R232" i="7"/>
  <c r="Q232" i="7"/>
  <c r="H232" i="7"/>
  <c r="E232" i="7"/>
  <c r="V232" i="7" s="1"/>
  <c r="R231" i="7"/>
  <c r="Q231" i="7"/>
  <c r="P231" i="7"/>
  <c r="H231" i="7"/>
  <c r="E231" i="7"/>
  <c r="V231" i="7" s="1"/>
  <c r="R230" i="7"/>
  <c r="Q230" i="7"/>
  <c r="P230" i="7"/>
  <c r="H230" i="7"/>
  <c r="E230" i="7"/>
  <c r="V230" i="7" s="1"/>
  <c r="W230" i="7" s="1"/>
  <c r="R229" i="7"/>
  <c r="Q229" i="7"/>
  <c r="P229" i="7"/>
  <c r="H229" i="7"/>
  <c r="E229" i="7"/>
  <c r="V229" i="7" s="1"/>
  <c r="U226" i="7"/>
  <c r="R584" i="7"/>
  <c r="Q584" i="7"/>
  <c r="H584" i="7"/>
  <c r="E584" i="7"/>
  <c r="V584" i="7" s="1"/>
  <c r="R583" i="7"/>
  <c r="Q583" i="7"/>
  <c r="H583" i="7"/>
  <c r="E583" i="7"/>
  <c r="V583" i="7" s="1"/>
  <c r="R597" i="7"/>
  <c r="Q597" i="7"/>
  <c r="H597" i="7"/>
  <c r="E597" i="7"/>
  <c r="V597" i="7" s="1"/>
  <c r="R596" i="7"/>
  <c r="Q596" i="7"/>
  <c r="H596" i="7"/>
  <c r="E596" i="7"/>
  <c r="V596" i="7" s="1"/>
  <c r="W596" i="7" s="1"/>
  <c r="R51" i="7"/>
  <c r="Q51" i="7"/>
  <c r="H51" i="7"/>
  <c r="E51" i="7"/>
  <c r="V51" i="7" s="1"/>
  <c r="R50" i="7"/>
  <c r="Q50" i="7"/>
  <c r="H50" i="7"/>
  <c r="E50" i="7"/>
  <c r="V50" i="7" s="1"/>
  <c r="R477" i="7"/>
  <c r="Q477" i="7"/>
  <c r="H477" i="7"/>
  <c r="E477" i="7"/>
  <c r="V477" i="7" s="1"/>
  <c r="W477" i="7" s="1"/>
  <c r="R218" i="7"/>
  <c r="Q218" i="7"/>
  <c r="H218" i="7"/>
  <c r="E218" i="7"/>
  <c r="V218" i="7" s="1"/>
  <c r="R217" i="7"/>
  <c r="Q217" i="7"/>
  <c r="H217" i="7"/>
  <c r="E217" i="7"/>
  <c r="V217" i="7" s="1"/>
  <c r="W217" i="7" s="1"/>
  <c r="R216" i="7"/>
  <c r="Q216" i="7"/>
  <c r="H216" i="7"/>
  <c r="E216" i="7"/>
  <c r="V216" i="7" s="1"/>
  <c r="R215" i="7"/>
  <c r="Q215" i="7"/>
  <c r="H215" i="7"/>
  <c r="E215" i="7"/>
  <c r="V215" i="7" s="1"/>
  <c r="R214" i="7"/>
  <c r="Q214" i="7"/>
  <c r="H214" i="7"/>
  <c r="E214" i="7"/>
  <c r="V214" i="7" s="1"/>
  <c r="W214" i="7" s="1"/>
  <c r="U211" i="7"/>
  <c r="R682" i="7"/>
  <c r="Q682" i="7"/>
  <c r="H682" i="7"/>
  <c r="E682" i="7"/>
  <c r="V682" i="7" s="1"/>
  <c r="R681" i="7"/>
  <c r="Q681" i="7"/>
  <c r="H681" i="7"/>
  <c r="E681" i="7"/>
  <c r="V681" i="7" s="1"/>
  <c r="R680" i="7"/>
  <c r="Q680" i="7"/>
  <c r="H680" i="7"/>
  <c r="E680" i="7"/>
  <c r="V680" i="7" s="1"/>
  <c r="W680" i="7" s="1"/>
  <c r="R679" i="7"/>
  <c r="Q679" i="7"/>
  <c r="H679" i="7"/>
  <c r="E679" i="7"/>
  <c r="V679" i="7" s="1"/>
  <c r="W679" i="7" s="1"/>
  <c r="R241" i="7"/>
  <c r="Q241" i="7"/>
  <c r="H241" i="7"/>
  <c r="E241" i="7"/>
  <c r="V241" i="7" s="1"/>
  <c r="R240" i="7"/>
  <c r="Q240" i="7"/>
  <c r="H240" i="7"/>
  <c r="E240" i="7"/>
  <c r="V240" i="7" s="1"/>
  <c r="R610" i="7"/>
  <c r="Q610" i="7"/>
  <c r="H610" i="7"/>
  <c r="E610" i="7"/>
  <c r="R132" i="7"/>
  <c r="Q132" i="7"/>
  <c r="P132" i="7"/>
  <c r="H132" i="7"/>
  <c r="E132" i="7"/>
  <c r="V132" i="7" s="1"/>
  <c r="W132" i="7" s="1"/>
  <c r="R204" i="7"/>
  <c r="Q204" i="7"/>
  <c r="H204" i="7"/>
  <c r="E204" i="7"/>
  <c r="V204" i="7" s="1"/>
  <c r="R203" i="7"/>
  <c r="Q203" i="7"/>
  <c r="H203" i="7"/>
  <c r="E203" i="7"/>
  <c r="V203" i="7" s="1"/>
  <c r="R202" i="7"/>
  <c r="Q202" i="7"/>
  <c r="H202" i="7"/>
  <c r="E202" i="7"/>
  <c r="V202" i="7" s="1"/>
  <c r="R201" i="7"/>
  <c r="Q201" i="7"/>
  <c r="E201" i="7"/>
  <c r="V201" i="7" s="1"/>
  <c r="W201" i="7" s="1"/>
  <c r="R200" i="7"/>
  <c r="Q200" i="7"/>
  <c r="P200" i="7"/>
  <c r="H200" i="7"/>
  <c r="E200" i="7"/>
  <c r="U197" i="7"/>
  <c r="R196" i="7"/>
  <c r="Q196" i="7"/>
  <c r="H196" i="7"/>
  <c r="E196" i="7"/>
  <c r="V196" i="7" s="1"/>
  <c r="R195" i="7"/>
  <c r="Q195" i="7"/>
  <c r="H195" i="7"/>
  <c r="E195" i="7"/>
  <c r="V195" i="7" s="1"/>
  <c r="R194" i="7"/>
  <c r="Q194" i="7"/>
  <c r="H194" i="7"/>
  <c r="E194" i="7"/>
  <c r="V194" i="7" s="1"/>
  <c r="R193" i="7"/>
  <c r="Q193" i="7"/>
  <c r="H193" i="7"/>
  <c r="E193" i="7"/>
  <c r="V193" i="7" s="1"/>
  <c r="H192" i="7"/>
  <c r="E192" i="7"/>
  <c r="V192" i="7" s="1"/>
  <c r="R191" i="7"/>
  <c r="Q191" i="7"/>
  <c r="H191" i="7"/>
  <c r="E191" i="7"/>
  <c r="V191" i="7" s="1"/>
  <c r="H190" i="7"/>
  <c r="E190" i="7"/>
  <c r="V190" i="7" s="1"/>
  <c r="H189" i="7"/>
  <c r="E189" i="7"/>
  <c r="V189" i="7" s="1"/>
  <c r="H188" i="7"/>
  <c r="E188" i="7"/>
  <c r="V188" i="7" s="1"/>
  <c r="H187" i="7"/>
  <c r="E187" i="7"/>
  <c r="V187" i="7" s="1"/>
  <c r="H298" i="7"/>
  <c r="E298" i="7"/>
  <c r="V298" i="7" s="1"/>
  <c r="H297" i="7"/>
  <c r="E297" i="7"/>
  <c r="V297" i="7" s="1"/>
  <c r="H296" i="7"/>
  <c r="E296" i="7"/>
  <c r="V296" i="7" s="1"/>
  <c r="H186" i="7"/>
  <c r="E186" i="7"/>
  <c r="V186" i="7" s="1"/>
  <c r="H185" i="7"/>
  <c r="E185" i="7"/>
  <c r="V185" i="7" s="1"/>
  <c r="H184" i="7"/>
  <c r="E184" i="7"/>
  <c r="V184" i="7" s="1"/>
  <c r="W184" i="7" s="1"/>
  <c r="H183" i="7"/>
  <c r="E183" i="7"/>
  <c r="V183" i="7" s="1"/>
  <c r="R182" i="7"/>
  <c r="Q182" i="7"/>
  <c r="P182" i="7"/>
  <c r="H182" i="7"/>
  <c r="E182" i="7"/>
  <c r="V182" i="7" s="1"/>
  <c r="U179" i="7"/>
  <c r="R178" i="7"/>
  <c r="Q178" i="7"/>
  <c r="H178" i="7"/>
  <c r="E178" i="7"/>
  <c r="V178" i="7" s="1"/>
  <c r="R177" i="7"/>
  <c r="Q177" i="7"/>
  <c r="H177" i="7"/>
  <c r="E177" i="7"/>
  <c r="V177" i="7" s="1"/>
  <c r="R176" i="7"/>
  <c r="Q176" i="7"/>
  <c r="H176" i="7"/>
  <c r="E176" i="7"/>
  <c r="V176" i="7" s="1"/>
  <c r="R175" i="7"/>
  <c r="Q175" i="7"/>
  <c r="H175" i="7"/>
  <c r="E175" i="7"/>
  <c r="V175" i="7" s="1"/>
  <c r="W175" i="7" s="1"/>
  <c r="R174" i="7"/>
  <c r="Q174" i="7"/>
  <c r="H174" i="7"/>
  <c r="E174" i="7"/>
  <c r="R173" i="7"/>
  <c r="Q173" i="7"/>
  <c r="H173" i="7"/>
  <c r="E173" i="7"/>
  <c r="V173" i="7" s="1"/>
  <c r="R172" i="7"/>
  <c r="Q172" i="7"/>
  <c r="P172" i="7"/>
  <c r="H172" i="7"/>
  <c r="E172" i="7"/>
  <c r="V172" i="7" s="1"/>
  <c r="U169" i="7"/>
  <c r="R168" i="7"/>
  <c r="Q168" i="7"/>
  <c r="H168" i="7"/>
  <c r="E168" i="7"/>
  <c r="V168" i="7" s="1"/>
  <c r="R167" i="7"/>
  <c r="Q167" i="7"/>
  <c r="P167" i="7"/>
  <c r="H167" i="7"/>
  <c r="E167" i="7"/>
  <c r="V167" i="7" s="1"/>
  <c r="R166" i="7"/>
  <c r="Q166" i="7"/>
  <c r="P166" i="7"/>
  <c r="H166" i="7"/>
  <c r="E166" i="7"/>
  <c r="V166" i="7" s="1"/>
  <c r="R165" i="7"/>
  <c r="Q165" i="7"/>
  <c r="P165" i="7"/>
  <c r="H165" i="7"/>
  <c r="E165" i="7"/>
  <c r="V165" i="7" s="1"/>
  <c r="R164" i="7"/>
  <c r="Q164" i="7"/>
  <c r="P164" i="7"/>
  <c r="H164" i="7"/>
  <c r="E164" i="7"/>
  <c r="V164" i="7" s="1"/>
  <c r="W164" i="7" s="1"/>
  <c r="R163" i="7"/>
  <c r="Q163" i="7"/>
  <c r="P163" i="7"/>
  <c r="H163" i="7"/>
  <c r="E163" i="7"/>
  <c r="V163" i="7" s="1"/>
  <c r="R162" i="7"/>
  <c r="Q162" i="7"/>
  <c r="H162" i="7"/>
  <c r="E162" i="7"/>
  <c r="V162" i="7" s="1"/>
  <c r="R161" i="7"/>
  <c r="Q161" i="7"/>
  <c r="P161" i="7"/>
  <c r="H161" i="7"/>
  <c r="E161" i="7"/>
  <c r="V161" i="7" s="1"/>
  <c r="W161" i="7" s="1"/>
  <c r="R160" i="7"/>
  <c r="Q160" i="7"/>
  <c r="P160" i="7"/>
  <c r="H160" i="7"/>
  <c r="E160" i="7"/>
  <c r="V160" i="7" s="1"/>
  <c r="R159" i="7"/>
  <c r="Q159" i="7"/>
  <c r="P159" i="7"/>
  <c r="H159" i="7"/>
  <c r="E159" i="7"/>
  <c r="V159" i="7" s="1"/>
  <c r="R158" i="7"/>
  <c r="Q158" i="7"/>
  <c r="P158" i="7"/>
  <c r="H158" i="7"/>
  <c r="E158" i="7"/>
  <c r="V158" i="7" s="1"/>
  <c r="R157" i="7"/>
  <c r="Q157" i="7"/>
  <c r="P157" i="7"/>
  <c r="H157" i="7"/>
  <c r="E157" i="7"/>
  <c r="V157" i="7" s="1"/>
  <c r="U154" i="7"/>
  <c r="R153" i="7"/>
  <c r="Q153" i="7"/>
  <c r="H153" i="7"/>
  <c r="E153" i="7"/>
  <c r="R152" i="7"/>
  <c r="Q152" i="7"/>
  <c r="P152" i="7"/>
  <c r="H152" i="7"/>
  <c r="E152" i="7"/>
  <c r="V152" i="7" s="1"/>
  <c r="W152" i="7" s="1"/>
  <c r="R151" i="7"/>
  <c r="Q151" i="7"/>
  <c r="P151" i="7"/>
  <c r="H151" i="7"/>
  <c r="E151" i="7"/>
  <c r="V151" i="7" s="1"/>
  <c r="R150" i="7"/>
  <c r="Q150" i="7"/>
  <c r="P150" i="7"/>
  <c r="H150" i="7"/>
  <c r="E150" i="7"/>
  <c r="V150" i="7" s="1"/>
  <c r="R149" i="7"/>
  <c r="Q149" i="7"/>
  <c r="P149" i="7"/>
  <c r="H149" i="7"/>
  <c r="E149" i="7"/>
  <c r="V149" i="7" s="1"/>
  <c r="R148" i="7"/>
  <c r="Q148" i="7"/>
  <c r="P148" i="7"/>
  <c r="H148" i="7"/>
  <c r="E148" i="7"/>
  <c r="V148" i="7" s="1"/>
  <c r="W148" i="7" s="1"/>
  <c r="R147" i="7"/>
  <c r="Q147" i="7"/>
  <c r="P147" i="7"/>
  <c r="H147" i="7"/>
  <c r="E147" i="7"/>
  <c r="R146" i="7"/>
  <c r="Q146" i="7"/>
  <c r="H146" i="7"/>
  <c r="E146" i="7"/>
  <c r="V146" i="7" s="1"/>
  <c r="R145" i="7"/>
  <c r="Q145" i="7"/>
  <c r="P145" i="7"/>
  <c r="H145" i="7"/>
  <c r="E145" i="7"/>
  <c r="V145" i="7" s="1"/>
  <c r="R144" i="7"/>
  <c r="Q144" i="7"/>
  <c r="P144" i="7"/>
  <c r="H144" i="7"/>
  <c r="E144" i="7"/>
  <c r="V144" i="7" s="1"/>
  <c r="R143" i="7"/>
  <c r="Q143" i="7"/>
  <c r="H143" i="7"/>
  <c r="E143" i="7"/>
  <c r="V143" i="7" s="1"/>
  <c r="R142" i="7"/>
  <c r="Q142" i="7"/>
  <c r="P142" i="7"/>
  <c r="H142" i="7"/>
  <c r="E142" i="7"/>
  <c r="V142" i="7" s="1"/>
  <c r="R141" i="7"/>
  <c r="Q141" i="7"/>
  <c r="P141" i="7"/>
  <c r="H141" i="7"/>
  <c r="E141" i="7"/>
  <c r="V141" i="7" s="1"/>
  <c r="R140" i="7"/>
  <c r="Q140" i="7"/>
  <c r="P140" i="7"/>
  <c r="H140" i="7"/>
  <c r="E140" i="7"/>
  <c r="V140" i="7" s="1"/>
  <c r="U137" i="7"/>
  <c r="R136" i="7"/>
  <c r="Q136" i="7"/>
  <c r="H136" i="7"/>
  <c r="E136" i="7"/>
  <c r="R135" i="7"/>
  <c r="Q135" i="7"/>
  <c r="H135" i="7"/>
  <c r="E135" i="7"/>
  <c r="V135" i="7" s="1"/>
  <c r="R134" i="7"/>
  <c r="Q134" i="7"/>
  <c r="H134" i="7"/>
  <c r="E134" i="7"/>
  <c r="V134" i="7" s="1"/>
  <c r="R131" i="7"/>
  <c r="Q131" i="7"/>
  <c r="H131" i="7"/>
  <c r="E131" i="7"/>
  <c r="V131" i="7" s="1"/>
  <c r="R130" i="7"/>
  <c r="Q130" i="7"/>
  <c r="H130" i="7"/>
  <c r="E130" i="7"/>
  <c r="V130" i="7" s="1"/>
  <c r="R129" i="7"/>
  <c r="Q129" i="7"/>
  <c r="H129" i="7"/>
  <c r="E129" i="7"/>
  <c r="V129" i="7" s="1"/>
  <c r="R128" i="7"/>
  <c r="Q128" i="7"/>
  <c r="P128" i="7"/>
  <c r="H128" i="7"/>
  <c r="E128" i="7"/>
  <c r="V128" i="7" s="1"/>
  <c r="W128" i="7" s="1"/>
  <c r="U125" i="7"/>
  <c r="R124" i="7"/>
  <c r="Q124" i="7"/>
  <c r="H124" i="7"/>
  <c r="E124" i="7"/>
  <c r="V124" i="7" s="1"/>
  <c r="R123" i="7"/>
  <c r="Q123" i="7"/>
  <c r="H123" i="7"/>
  <c r="E123" i="7"/>
  <c r="R122" i="7"/>
  <c r="Q122" i="7"/>
  <c r="H122" i="7"/>
  <c r="E122" i="7"/>
  <c r="V122" i="7" s="1"/>
  <c r="R121" i="7"/>
  <c r="Q121" i="7"/>
  <c r="H121" i="7"/>
  <c r="E121" i="7"/>
  <c r="V121" i="7" s="1"/>
  <c r="R120" i="7"/>
  <c r="Q120" i="7"/>
  <c r="H120" i="7"/>
  <c r="E120" i="7"/>
  <c r="V120" i="7" s="1"/>
  <c r="W120" i="7" s="1"/>
  <c r="R119" i="7"/>
  <c r="Q119" i="7"/>
  <c r="H119" i="7"/>
  <c r="E119" i="7"/>
  <c r="V119" i="7" s="1"/>
  <c r="W119" i="7" s="1"/>
  <c r="R118" i="7"/>
  <c r="Q118" i="7"/>
  <c r="H118" i="7"/>
  <c r="E118" i="7"/>
  <c r="V118" i="7" s="1"/>
  <c r="R117" i="7"/>
  <c r="Q117" i="7"/>
  <c r="H117" i="7"/>
  <c r="E117" i="7"/>
  <c r="R116" i="7"/>
  <c r="Q116" i="7"/>
  <c r="H116" i="7"/>
  <c r="E116" i="7"/>
  <c r="V116" i="7" s="1"/>
  <c r="R115" i="7"/>
  <c r="Q115" i="7"/>
  <c r="H115" i="7"/>
  <c r="E115" i="7"/>
  <c r="V115" i="7" s="1"/>
  <c r="W115" i="7" s="1"/>
  <c r="R114" i="7"/>
  <c r="Q114" i="7"/>
  <c r="H114" i="7"/>
  <c r="E114" i="7"/>
  <c r="V114" i="7" s="1"/>
  <c r="R113" i="7"/>
  <c r="Q113" i="7"/>
  <c r="H113" i="7"/>
  <c r="E113" i="7"/>
  <c r="R112" i="7"/>
  <c r="Q112" i="7"/>
  <c r="H112" i="7"/>
  <c r="E112" i="7"/>
  <c r="V112" i="7" s="1"/>
  <c r="W112" i="7" s="1"/>
  <c r="R111" i="7"/>
  <c r="Q111" i="7"/>
  <c r="H111" i="7"/>
  <c r="E111" i="7"/>
  <c r="V111" i="7" s="1"/>
  <c r="W111" i="7" s="1"/>
  <c r="R110" i="7"/>
  <c r="Q110" i="7"/>
  <c r="H110" i="7"/>
  <c r="E110" i="7"/>
  <c r="V110" i="7" s="1"/>
  <c r="R106" i="7"/>
  <c r="Q106" i="7"/>
  <c r="H106" i="7"/>
  <c r="E106" i="7"/>
  <c r="V106" i="7" s="1"/>
  <c r="W106" i="7" s="1"/>
  <c r="U103" i="7"/>
  <c r="R102" i="7"/>
  <c r="Q102" i="7"/>
  <c r="H102" i="7"/>
  <c r="E102" i="7"/>
  <c r="V102" i="7" s="1"/>
  <c r="R99" i="7"/>
  <c r="Q99" i="7"/>
  <c r="H99" i="7"/>
  <c r="E99" i="7"/>
  <c r="V99" i="7" s="1"/>
  <c r="R98" i="7"/>
  <c r="Q98" i="7"/>
  <c r="H98" i="7"/>
  <c r="E98" i="7"/>
  <c r="V98" i="7" s="1"/>
  <c r="R97" i="7"/>
  <c r="Q97" i="7"/>
  <c r="H97" i="7"/>
  <c r="E97" i="7"/>
  <c r="V97" i="7" s="1"/>
  <c r="W97" i="7" s="1"/>
  <c r="R96" i="7"/>
  <c r="Q96" i="7"/>
  <c r="H96" i="7"/>
  <c r="E96" i="7"/>
  <c r="V96" i="7" s="1"/>
  <c r="R95" i="7"/>
  <c r="Q95" i="7"/>
  <c r="P95" i="7"/>
  <c r="H95" i="7"/>
  <c r="E95" i="7"/>
  <c r="V95" i="7" s="1"/>
  <c r="U92" i="7"/>
  <c r="R91" i="7"/>
  <c r="Q91" i="7"/>
  <c r="H91" i="7"/>
  <c r="E91" i="7"/>
  <c r="V91" i="7" s="1"/>
  <c r="R90" i="7"/>
  <c r="Q90" i="7"/>
  <c r="P90" i="7"/>
  <c r="H90" i="7"/>
  <c r="E90" i="7"/>
  <c r="V90" i="7" s="1"/>
  <c r="R89" i="7"/>
  <c r="Q89" i="7"/>
  <c r="P89" i="7"/>
  <c r="H89" i="7"/>
  <c r="E89" i="7"/>
  <c r="V89" i="7" s="1"/>
  <c r="R88" i="7"/>
  <c r="Q88" i="7"/>
  <c r="P88" i="7"/>
  <c r="H88" i="7"/>
  <c r="E88" i="7"/>
  <c r="V88" i="7" s="1"/>
  <c r="R87" i="7"/>
  <c r="Q87" i="7"/>
  <c r="P87" i="7"/>
  <c r="H87" i="7"/>
  <c r="E87" i="7"/>
  <c r="V87" i="7" s="1"/>
  <c r="W87" i="7" s="1"/>
  <c r="R86" i="7"/>
  <c r="Q86" i="7"/>
  <c r="P86" i="7"/>
  <c r="H86" i="7"/>
  <c r="E86" i="7"/>
  <c r="V86" i="7" s="1"/>
  <c r="R85" i="7"/>
  <c r="Q85" i="7"/>
  <c r="P85" i="7"/>
  <c r="H85" i="7"/>
  <c r="E85" i="7"/>
  <c r="V85" i="7" s="1"/>
  <c r="W85" i="7" s="1"/>
  <c r="R84" i="7"/>
  <c r="Q84" i="7"/>
  <c r="P84" i="7"/>
  <c r="H84" i="7"/>
  <c r="E84" i="7"/>
  <c r="V84" i="7" s="1"/>
  <c r="W84" i="7" s="1"/>
  <c r="R83" i="7"/>
  <c r="Q83" i="7"/>
  <c r="P83" i="7"/>
  <c r="H83" i="7"/>
  <c r="E83" i="7"/>
  <c r="R82" i="7"/>
  <c r="Q82" i="7"/>
  <c r="P82" i="7"/>
  <c r="H82" i="7"/>
  <c r="E82" i="7"/>
  <c r="V82" i="7" s="1"/>
  <c r="W82" i="7" s="1"/>
  <c r="U79" i="7"/>
  <c r="R78" i="7"/>
  <c r="Q78" i="7"/>
  <c r="H78" i="7"/>
  <c r="E78" i="7"/>
  <c r="V78" i="7" s="1"/>
  <c r="R77" i="7"/>
  <c r="Q77" i="7"/>
  <c r="P77" i="7"/>
  <c r="H77" i="7"/>
  <c r="E77" i="7"/>
  <c r="V77" i="7" s="1"/>
  <c r="W77" i="7" s="1"/>
  <c r="R76" i="7"/>
  <c r="Q76" i="7"/>
  <c r="P76" i="7"/>
  <c r="H76" i="7"/>
  <c r="E76" i="7"/>
  <c r="V76" i="7" s="1"/>
  <c r="R75" i="7"/>
  <c r="Q75" i="7"/>
  <c r="P75" i="7"/>
  <c r="H75" i="7"/>
  <c r="E75" i="7"/>
  <c r="R74" i="7"/>
  <c r="Q74" i="7"/>
  <c r="P74" i="7"/>
  <c r="H74" i="7"/>
  <c r="E74" i="7"/>
  <c r="V74" i="7" s="1"/>
  <c r="W74" i="7" s="1"/>
  <c r="R73" i="7"/>
  <c r="Q73" i="7"/>
  <c r="P73" i="7"/>
  <c r="H73" i="7"/>
  <c r="E73" i="7"/>
  <c r="V73" i="7" s="1"/>
  <c r="W73" i="7" s="1"/>
  <c r="R72" i="7"/>
  <c r="Q72" i="7"/>
  <c r="P72" i="7"/>
  <c r="H72" i="7"/>
  <c r="E72" i="7"/>
  <c r="R71" i="7"/>
  <c r="Q71" i="7"/>
  <c r="P71" i="7"/>
  <c r="H71" i="7"/>
  <c r="E71" i="7"/>
  <c r="R70" i="7"/>
  <c r="Q70" i="7"/>
  <c r="P70" i="7"/>
  <c r="H70" i="7"/>
  <c r="E70" i="7"/>
  <c r="V70" i="7" s="1"/>
  <c r="W70" i="7" s="1"/>
  <c r="R69" i="7"/>
  <c r="Q69" i="7"/>
  <c r="P69" i="7"/>
  <c r="H69" i="7"/>
  <c r="E69" i="7"/>
  <c r="R68" i="7"/>
  <c r="Q68" i="7"/>
  <c r="P68" i="7"/>
  <c r="H68" i="7"/>
  <c r="E68" i="7"/>
  <c r="V68" i="7" s="1"/>
  <c r="R67" i="7"/>
  <c r="Q67" i="7"/>
  <c r="P67" i="7"/>
  <c r="H67" i="7"/>
  <c r="E67" i="7"/>
  <c r="V67" i="7" s="1"/>
  <c r="R66" i="7"/>
  <c r="Q66" i="7"/>
  <c r="P66" i="7"/>
  <c r="H66" i="7"/>
  <c r="E66" i="7"/>
  <c r="V66" i="7" s="1"/>
  <c r="U63" i="7"/>
  <c r="R62" i="7"/>
  <c r="Q62" i="7"/>
  <c r="H62" i="7"/>
  <c r="E62" i="7"/>
  <c r="V62" i="7" s="1"/>
  <c r="W62" i="7" s="1"/>
  <c r="R61" i="7"/>
  <c r="Q61" i="7"/>
  <c r="H61" i="7"/>
  <c r="E61" i="7"/>
  <c r="R60" i="7"/>
  <c r="Q60" i="7"/>
  <c r="H60" i="7"/>
  <c r="E60" i="7"/>
  <c r="V60" i="7" s="1"/>
  <c r="W60" i="7" s="1"/>
  <c r="R59" i="7"/>
  <c r="Q59" i="7"/>
  <c r="H59" i="7"/>
  <c r="E59" i="7"/>
  <c r="V59" i="7" s="1"/>
  <c r="R58" i="7"/>
  <c r="Q58" i="7"/>
  <c r="H58" i="7"/>
  <c r="E58" i="7"/>
  <c r="R57" i="7"/>
  <c r="Q57" i="7"/>
  <c r="H57" i="7"/>
  <c r="E57" i="7"/>
  <c r="V57" i="7" s="1"/>
  <c r="W57" i="7" s="1"/>
  <c r="R56" i="7"/>
  <c r="Q56" i="7"/>
  <c r="H56" i="7"/>
  <c r="E56" i="7"/>
  <c r="V56" i="7" s="1"/>
  <c r="W56" i="7" s="1"/>
  <c r="R55" i="7"/>
  <c r="Q55" i="7"/>
  <c r="H55" i="7"/>
  <c r="E55" i="7"/>
  <c r="R54" i="7"/>
  <c r="Q54" i="7"/>
  <c r="H54" i="7"/>
  <c r="E54" i="7"/>
  <c r="V54" i="7" s="1"/>
  <c r="R53" i="7"/>
  <c r="Q53" i="7"/>
  <c r="H53" i="7"/>
  <c r="E53" i="7"/>
  <c r="V53" i="7" s="1"/>
  <c r="W53" i="7" s="1"/>
  <c r="R52" i="7"/>
  <c r="Q52" i="7"/>
  <c r="H52" i="7"/>
  <c r="E52" i="7"/>
  <c r="V52" i="7" s="1"/>
  <c r="R49" i="7"/>
  <c r="Q49" i="7"/>
  <c r="H49" i="7"/>
  <c r="E49" i="7"/>
  <c r="R48" i="7"/>
  <c r="Q48" i="7"/>
  <c r="H48" i="7"/>
  <c r="E48" i="7"/>
  <c r="V48" i="7" s="1"/>
  <c r="W48" i="7" s="1"/>
  <c r="R47" i="7"/>
  <c r="Q47" i="7"/>
  <c r="H47" i="7"/>
  <c r="E47" i="7"/>
  <c r="V47" i="7" s="1"/>
  <c r="W47" i="7" s="1"/>
  <c r="R46" i="7"/>
  <c r="Q46" i="7"/>
  <c r="H46" i="7"/>
  <c r="E46" i="7"/>
  <c r="V46" i="7" s="1"/>
  <c r="R45" i="7"/>
  <c r="Q45" i="7"/>
  <c r="P45" i="7"/>
  <c r="H45" i="7"/>
  <c r="E45" i="7"/>
  <c r="V45" i="7" s="1"/>
  <c r="W45" i="7" s="1"/>
  <c r="R44" i="7"/>
  <c r="Q44" i="7"/>
  <c r="H44" i="7"/>
  <c r="E44" i="7"/>
  <c r="V44" i="7" s="1"/>
  <c r="R43" i="7"/>
  <c r="Q43" i="7"/>
  <c r="H43" i="7"/>
  <c r="E43" i="7"/>
  <c r="U40" i="7"/>
  <c r="R39" i="7"/>
  <c r="Q39" i="7"/>
  <c r="H39" i="7"/>
  <c r="E39" i="7"/>
  <c r="V39" i="7" s="1"/>
  <c r="W39" i="7" s="1"/>
  <c r="R38" i="7"/>
  <c r="Q38" i="7"/>
  <c r="P38" i="7"/>
  <c r="H38" i="7"/>
  <c r="E38" i="7"/>
  <c r="R37" i="7"/>
  <c r="Q37" i="7"/>
  <c r="P37" i="7"/>
  <c r="H37" i="7"/>
  <c r="E37" i="7"/>
  <c r="V37" i="7" s="1"/>
  <c r="R36" i="7"/>
  <c r="Q36" i="7"/>
  <c r="P36" i="7"/>
  <c r="H36" i="7"/>
  <c r="E36" i="7"/>
  <c r="V36" i="7" s="1"/>
  <c r="R35" i="7"/>
  <c r="Q35" i="7"/>
  <c r="P35" i="7"/>
  <c r="H35" i="7"/>
  <c r="E35" i="7"/>
  <c r="R34" i="7"/>
  <c r="Q34" i="7"/>
  <c r="P34" i="7"/>
  <c r="H34" i="7"/>
  <c r="E34" i="7"/>
  <c r="R33" i="7"/>
  <c r="Q33" i="7"/>
  <c r="H33" i="7"/>
  <c r="E33" i="7"/>
  <c r="V33" i="7" s="1"/>
  <c r="W33" i="7" s="1"/>
  <c r="R32" i="7"/>
  <c r="Q32" i="7"/>
  <c r="P32" i="7"/>
  <c r="H32" i="7"/>
  <c r="E32" i="7"/>
  <c r="R31" i="7"/>
  <c r="Q31" i="7"/>
  <c r="P31" i="7"/>
  <c r="H31" i="7"/>
  <c r="E31" i="7"/>
  <c r="V31" i="7" s="1"/>
  <c r="W31" i="7" s="1"/>
  <c r="R30" i="7"/>
  <c r="Q30" i="7"/>
  <c r="P30" i="7"/>
  <c r="H30" i="7"/>
  <c r="E30" i="7"/>
  <c r="V30" i="7" s="1"/>
  <c r="R29" i="7"/>
  <c r="Q29" i="7"/>
  <c r="P29" i="7"/>
  <c r="H29" i="7"/>
  <c r="E29" i="7"/>
  <c r="V29" i="7" s="1"/>
  <c r="R28" i="7"/>
  <c r="Q28" i="7"/>
  <c r="P28" i="7"/>
  <c r="H28" i="7"/>
  <c r="E28" i="7"/>
  <c r="V28" i="7" s="1"/>
  <c r="U25" i="7"/>
  <c r="R24" i="7"/>
  <c r="Q24" i="7"/>
  <c r="H24" i="7"/>
  <c r="E24" i="7"/>
  <c r="V24" i="7" s="1"/>
  <c r="R23" i="7"/>
  <c r="Q23" i="7"/>
  <c r="P23" i="7"/>
  <c r="H23" i="7"/>
  <c r="E23" i="7"/>
  <c r="R22" i="7"/>
  <c r="Q22" i="7"/>
  <c r="P22" i="7"/>
  <c r="H22" i="7"/>
  <c r="E22" i="7"/>
  <c r="V22" i="7" s="1"/>
  <c r="W22" i="7" s="1"/>
  <c r="R21" i="7"/>
  <c r="Q21" i="7"/>
  <c r="P21" i="7"/>
  <c r="H21" i="7"/>
  <c r="E21" i="7"/>
  <c r="R20" i="7"/>
  <c r="Q20" i="7"/>
  <c r="H20" i="7"/>
  <c r="E20" i="7"/>
  <c r="V20" i="7" s="1"/>
  <c r="R19" i="7"/>
  <c r="Q19" i="7"/>
  <c r="H19" i="7"/>
  <c r="E19" i="7"/>
  <c r="V19" i="7" s="1"/>
  <c r="R16" i="7"/>
  <c r="Q16" i="7"/>
  <c r="H16" i="7"/>
  <c r="E16" i="7"/>
  <c r="V16" i="7" s="1"/>
  <c r="W16" i="7" s="1"/>
  <c r="R15" i="7"/>
  <c r="Q15" i="7"/>
  <c r="H15" i="7"/>
  <c r="E15" i="7"/>
  <c r="U12" i="7"/>
  <c r="R11" i="7"/>
  <c r="Q11" i="7"/>
  <c r="H11" i="7"/>
  <c r="E11" i="7"/>
  <c r="V11" i="7" s="1"/>
  <c r="R10" i="7"/>
  <c r="Q10" i="7"/>
  <c r="P10" i="7"/>
  <c r="H10" i="7"/>
  <c r="E10" i="7"/>
  <c r="R9" i="7"/>
  <c r="Q9" i="7"/>
  <c r="P9" i="7"/>
  <c r="H9" i="7"/>
  <c r="E9" i="7"/>
  <c r="V9" i="7" s="1"/>
  <c r="R8" i="7"/>
  <c r="Q8" i="7"/>
  <c r="P8" i="7"/>
  <c r="H8" i="7"/>
  <c r="E8" i="7"/>
  <c r="V8" i="7" s="1"/>
  <c r="W8" i="7" s="1"/>
  <c r="R7" i="7"/>
  <c r="Q7" i="7"/>
  <c r="P7" i="7"/>
  <c r="H7" i="7"/>
  <c r="E7" i="7"/>
  <c r="R6" i="7"/>
  <c r="Q6" i="7"/>
  <c r="P6" i="7"/>
  <c r="H6" i="7"/>
  <c r="E6" i="7"/>
  <c r="V6" i="7" s="1"/>
  <c r="W6" i="7" s="1"/>
  <c r="R5" i="7"/>
  <c r="Q5" i="7"/>
  <c r="P5" i="7"/>
  <c r="H5" i="7"/>
  <c r="E5" i="7"/>
  <c r="V5" i="7" s="1"/>
  <c r="W5" i="7" s="1"/>
  <c r="R4" i="7"/>
  <c r="Q4" i="7"/>
  <c r="P4" i="7"/>
  <c r="H4" i="7"/>
  <c r="E4" i="7"/>
  <c r="P771" i="1"/>
  <c r="P770" i="1"/>
  <c r="R773" i="1"/>
  <c r="Q773" i="1"/>
  <c r="O773" i="1"/>
  <c r="P773" i="1" s="1"/>
  <c r="M773" i="1"/>
  <c r="P772" i="1" s="1"/>
  <c r="H773" i="1"/>
  <c r="E773" i="1"/>
  <c r="V773" i="1" s="1"/>
  <c r="P722" i="1"/>
  <c r="P719" i="1"/>
  <c r="R721" i="1"/>
  <c r="Q721" i="1"/>
  <c r="O721" i="1"/>
  <c r="P721" i="1" s="1"/>
  <c r="M721" i="1"/>
  <c r="P720" i="1" s="1"/>
  <c r="H721" i="1"/>
  <c r="E721" i="1"/>
  <c r="V721" i="1" s="1"/>
  <c r="R296" i="1"/>
  <c r="Q296" i="1"/>
  <c r="S296" i="1" s="1"/>
  <c r="H296" i="1"/>
  <c r="E296" i="1"/>
  <c r="V296" i="1" s="1"/>
  <c r="H292" i="1"/>
  <c r="E292" i="1"/>
  <c r="V292" i="1" s="1"/>
  <c r="H289" i="1"/>
  <c r="E289" i="1"/>
  <c r="V289" i="1" s="1"/>
  <c r="R257" i="1"/>
  <c r="Q257" i="1"/>
  <c r="H257" i="1"/>
  <c r="E257" i="1"/>
  <c r="V257" i="1" s="1"/>
  <c r="P247" i="1"/>
  <c r="P246" i="1"/>
  <c r="R248" i="1"/>
  <c r="Q248" i="1"/>
  <c r="H248" i="1"/>
  <c r="E248" i="1"/>
  <c r="V248" i="1" s="1"/>
  <c r="P245" i="1"/>
  <c r="P244" i="1"/>
  <c r="R245" i="1"/>
  <c r="Q245" i="1"/>
  <c r="H245" i="1"/>
  <c r="E245" i="1"/>
  <c r="V245" i="1" s="1"/>
  <c r="U775" i="1"/>
  <c r="U761" i="1"/>
  <c r="U744" i="1"/>
  <c r="U728" i="1"/>
  <c r="U713" i="1"/>
  <c r="U700" i="1"/>
  <c r="U682" i="1"/>
  <c r="U673" i="1"/>
  <c r="U659" i="1"/>
  <c r="U639" i="1"/>
  <c r="U632" i="1"/>
  <c r="U619" i="1"/>
  <c r="U602" i="1"/>
  <c r="U589" i="1"/>
  <c r="U569" i="1"/>
  <c r="U556" i="1"/>
  <c r="U539" i="1"/>
  <c r="U519" i="1"/>
  <c r="U500" i="1"/>
  <c r="U487" i="1"/>
  <c r="U471" i="1"/>
  <c r="U454" i="1"/>
  <c r="U441" i="1"/>
  <c r="U428" i="1"/>
  <c r="U415" i="1"/>
  <c r="U404" i="1"/>
  <c r="U389" i="1"/>
  <c r="U374" i="1"/>
  <c r="U363" i="1"/>
  <c r="U343" i="1"/>
  <c r="U326" i="1"/>
  <c r="U304" i="1"/>
  <c r="U281" i="1"/>
  <c r="U263" i="1"/>
  <c r="U237" i="1"/>
  <c r="U219" i="1"/>
  <c r="U205" i="1"/>
  <c r="U184" i="1"/>
  <c r="U172" i="1"/>
  <c r="U157" i="1"/>
  <c r="U138" i="1"/>
  <c r="U124" i="1"/>
  <c r="U103" i="1"/>
  <c r="U92" i="1"/>
  <c r="U79" i="1"/>
  <c r="U63" i="1"/>
  <c r="U40" i="1"/>
  <c r="U25" i="1"/>
  <c r="U12" i="1"/>
  <c r="R774" i="1"/>
  <c r="Q774" i="1"/>
  <c r="R772" i="1"/>
  <c r="Q772" i="1"/>
  <c r="R771" i="1"/>
  <c r="Q771" i="1"/>
  <c r="R770" i="1"/>
  <c r="Q770" i="1"/>
  <c r="R769" i="1"/>
  <c r="Q769" i="1"/>
  <c r="R768" i="1"/>
  <c r="Q768" i="1"/>
  <c r="R767" i="1"/>
  <c r="Q767" i="1"/>
  <c r="R766" i="1"/>
  <c r="Q766" i="1"/>
  <c r="R765" i="1"/>
  <c r="Q765" i="1"/>
  <c r="R764" i="1"/>
  <c r="Q764" i="1"/>
  <c r="R760" i="1"/>
  <c r="Q760" i="1"/>
  <c r="R759" i="1"/>
  <c r="Q759" i="1"/>
  <c r="R758" i="1"/>
  <c r="Q758" i="1"/>
  <c r="R757" i="1"/>
  <c r="Q757" i="1"/>
  <c r="R756" i="1"/>
  <c r="Q756" i="1"/>
  <c r="R755" i="1"/>
  <c r="Q755" i="1"/>
  <c r="R754" i="1"/>
  <c r="Q754" i="1"/>
  <c r="R753" i="1"/>
  <c r="Q753" i="1"/>
  <c r="R752" i="1"/>
  <c r="Q752" i="1"/>
  <c r="R751" i="1"/>
  <c r="Q751" i="1"/>
  <c r="R750" i="1"/>
  <c r="Q750" i="1"/>
  <c r="R749" i="1"/>
  <c r="Q749" i="1"/>
  <c r="R748" i="1"/>
  <c r="Q748" i="1"/>
  <c r="R747" i="1"/>
  <c r="Q747" i="1"/>
  <c r="R218" i="1"/>
  <c r="Q218" i="1"/>
  <c r="R217" i="1"/>
  <c r="Q217" i="1"/>
  <c r="R216" i="1"/>
  <c r="Q216" i="1"/>
  <c r="R215" i="1"/>
  <c r="Q215" i="1"/>
  <c r="R214" i="1"/>
  <c r="Q214" i="1"/>
  <c r="R213" i="1"/>
  <c r="Q213" i="1"/>
  <c r="R734" i="1"/>
  <c r="Q734" i="1"/>
  <c r="R733" i="1"/>
  <c r="Q733" i="1"/>
  <c r="R732" i="1"/>
  <c r="Q732" i="1"/>
  <c r="R731" i="1"/>
  <c r="Q731" i="1"/>
  <c r="R727" i="1"/>
  <c r="Q727" i="1"/>
  <c r="R726" i="1"/>
  <c r="Q726" i="1"/>
  <c r="R725" i="1"/>
  <c r="Q725" i="1"/>
  <c r="R724" i="1"/>
  <c r="Q724" i="1"/>
  <c r="R723" i="1"/>
  <c r="Q723" i="1"/>
  <c r="R722" i="1"/>
  <c r="Q722" i="1"/>
  <c r="R720" i="1"/>
  <c r="Q720" i="1"/>
  <c r="R719" i="1"/>
  <c r="Q719" i="1"/>
  <c r="R718" i="1"/>
  <c r="Q718" i="1"/>
  <c r="R717" i="1"/>
  <c r="Q717" i="1"/>
  <c r="R716" i="1"/>
  <c r="Q716" i="1"/>
  <c r="R712" i="1"/>
  <c r="Q712" i="1"/>
  <c r="R711" i="1"/>
  <c r="Q711" i="1"/>
  <c r="R710" i="1"/>
  <c r="Q710" i="1"/>
  <c r="R709" i="1"/>
  <c r="Q709" i="1"/>
  <c r="R708" i="1"/>
  <c r="Q708" i="1"/>
  <c r="R707" i="1"/>
  <c r="Q707" i="1"/>
  <c r="R706" i="1"/>
  <c r="Q706" i="1"/>
  <c r="R705" i="1"/>
  <c r="Q705" i="1"/>
  <c r="R704" i="1"/>
  <c r="Q704" i="1"/>
  <c r="R703" i="1"/>
  <c r="Q703" i="1"/>
  <c r="R699" i="1"/>
  <c r="Q699" i="1"/>
  <c r="R698" i="1"/>
  <c r="Q698" i="1"/>
  <c r="R697" i="1"/>
  <c r="Q697" i="1"/>
  <c r="R696" i="1"/>
  <c r="Q696" i="1"/>
  <c r="R695" i="1"/>
  <c r="Q695" i="1"/>
  <c r="R694" i="1"/>
  <c r="Q694" i="1"/>
  <c r="R693" i="1"/>
  <c r="Q693" i="1"/>
  <c r="R692" i="1"/>
  <c r="Q692" i="1"/>
  <c r="R691" i="1"/>
  <c r="Q691" i="1"/>
  <c r="R690" i="1"/>
  <c r="Q690" i="1"/>
  <c r="R689" i="1"/>
  <c r="Q689" i="1"/>
  <c r="R688" i="1"/>
  <c r="Q688" i="1"/>
  <c r="R687" i="1"/>
  <c r="Q687" i="1"/>
  <c r="R686" i="1"/>
  <c r="Q686" i="1"/>
  <c r="R685" i="1"/>
  <c r="Q685" i="1"/>
  <c r="R681" i="1"/>
  <c r="Q681" i="1"/>
  <c r="R680" i="1"/>
  <c r="Q680" i="1"/>
  <c r="R679" i="1"/>
  <c r="Q679" i="1"/>
  <c r="R678" i="1"/>
  <c r="Q678" i="1"/>
  <c r="R677" i="1"/>
  <c r="Q677" i="1"/>
  <c r="R676" i="1"/>
  <c r="Q676" i="1"/>
  <c r="R234" i="1"/>
  <c r="Q234" i="1"/>
  <c r="R233" i="1"/>
  <c r="Q233" i="1"/>
  <c r="R232" i="1"/>
  <c r="Q232" i="1"/>
  <c r="R231" i="1"/>
  <c r="Q231" i="1"/>
  <c r="R667" i="1"/>
  <c r="Q667" i="1"/>
  <c r="R666" i="1"/>
  <c r="Q666" i="1"/>
  <c r="R663" i="1"/>
  <c r="Q663" i="1"/>
  <c r="R662" i="1"/>
  <c r="Q662" i="1"/>
  <c r="R658" i="1"/>
  <c r="Q658" i="1"/>
  <c r="R657" i="1"/>
  <c r="Q657" i="1"/>
  <c r="R656" i="1"/>
  <c r="Q656" i="1"/>
  <c r="R655" i="1"/>
  <c r="Q655" i="1"/>
  <c r="R654" i="1"/>
  <c r="Q654" i="1"/>
  <c r="R653" i="1"/>
  <c r="Q653" i="1"/>
  <c r="R652" i="1"/>
  <c r="Q652" i="1"/>
  <c r="R651" i="1"/>
  <c r="Q651" i="1"/>
  <c r="R649" i="1"/>
  <c r="Q649" i="1"/>
  <c r="R648" i="1"/>
  <c r="Q648" i="1"/>
  <c r="R647" i="1"/>
  <c r="Q647" i="1"/>
  <c r="R646" i="1"/>
  <c r="Q646" i="1"/>
  <c r="R645" i="1"/>
  <c r="Q645" i="1"/>
  <c r="R644" i="1"/>
  <c r="Q644" i="1"/>
  <c r="R643" i="1"/>
  <c r="Q643" i="1"/>
  <c r="R642" i="1"/>
  <c r="Q642" i="1"/>
  <c r="R236" i="1"/>
  <c r="Q236" i="1"/>
  <c r="R235" i="1"/>
  <c r="Q235" i="1"/>
  <c r="R636" i="1"/>
  <c r="Q636" i="1"/>
  <c r="R635" i="1"/>
  <c r="Q635" i="1"/>
  <c r="R631" i="1"/>
  <c r="Q631" i="1"/>
  <c r="R630" i="1"/>
  <c r="Q630" i="1"/>
  <c r="R629" i="1"/>
  <c r="Q629" i="1"/>
  <c r="R628" i="1"/>
  <c r="Q628" i="1"/>
  <c r="R627" i="1"/>
  <c r="Q627" i="1"/>
  <c r="R626" i="1"/>
  <c r="Q626" i="1"/>
  <c r="R409" i="1"/>
  <c r="Q409" i="1"/>
  <c r="R408" i="1"/>
  <c r="Q408" i="1"/>
  <c r="R618" i="1"/>
  <c r="Q618" i="1"/>
  <c r="R617" i="1"/>
  <c r="Q617" i="1"/>
  <c r="R616" i="1"/>
  <c r="Q616" i="1"/>
  <c r="R615" i="1"/>
  <c r="Q615" i="1"/>
  <c r="R614" i="1"/>
  <c r="Q614" i="1"/>
  <c r="R613" i="1"/>
  <c r="Q613" i="1"/>
  <c r="R612" i="1"/>
  <c r="Q612" i="1"/>
  <c r="R611" i="1"/>
  <c r="Q611" i="1"/>
  <c r="R610" i="1"/>
  <c r="Q610" i="1"/>
  <c r="R609" i="1"/>
  <c r="Q609" i="1"/>
  <c r="R608" i="1"/>
  <c r="Q608" i="1"/>
  <c r="R607" i="1"/>
  <c r="Q607" i="1"/>
  <c r="R606" i="1"/>
  <c r="Q606" i="1"/>
  <c r="R605" i="1"/>
  <c r="Q605" i="1"/>
  <c r="R601" i="1"/>
  <c r="Q601" i="1"/>
  <c r="R600" i="1"/>
  <c r="Q600" i="1"/>
  <c r="R599" i="1"/>
  <c r="Q599" i="1"/>
  <c r="R598" i="1"/>
  <c r="Q598" i="1"/>
  <c r="R597" i="1"/>
  <c r="Q597" i="1"/>
  <c r="R596" i="1"/>
  <c r="Q596" i="1"/>
  <c r="R595" i="1"/>
  <c r="Q595" i="1"/>
  <c r="R594" i="1"/>
  <c r="Q594" i="1"/>
  <c r="R593" i="1"/>
  <c r="Q593" i="1"/>
  <c r="R592" i="1"/>
  <c r="Q592" i="1"/>
  <c r="R588" i="1"/>
  <c r="Q588" i="1"/>
  <c r="R587" i="1"/>
  <c r="Q587" i="1"/>
  <c r="R586" i="1"/>
  <c r="Q586" i="1"/>
  <c r="R585" i="1"/>
  <c r="Q585" i="1"/>
  <c r="R584" i="1"/>
  <c r="Q584" i="1"/>
  <c r="R583" i="1"/>
  <c r="Q583" i="1"/>
  <c r="R582" i="1"/>
  <c r="Q582" i="1"/>
  <c r="R581" i="1"/>
  <c r="Q581" i="1"/>
  <c r="R580" i="1"/>
  <c r="Q580" i="1"/>
  <c r="R579" i="1"/>
  <c r="Q579" i="1"/>
  <c r="R578" i="1"/>
  <c r="Q578" i="1"/>
  <c r="R577" i="1"/>
  <c r="Q577" i="1"/>
  <c r="R576" i="1"/>
  <c r="Q576" i="1"/>
  <c r="R575" i="1"/>
  <c r="Q575" i="1"/>
  <c r="R574" i="1"/>
  <c r="Q574" i="1"/>
  <c r="R573" i="1"/>
  <c r="Q573" i="1"/>
  <c r="R572" i="1"/>
  <c r="Q572" i="1"/>
  <c r="R568" i="1"/>
  <c r="Q568" i="1"/>
  <c r="R567" i="1"/>
  <c r="Q567" i="1"/>
  <c r="R566" i="1"/>
  <c r="Q566" i="1"/>
  <c r="R565" i="1"/>
  <c r="Q565" i="1"/>
  <c r="R564" i="1"/>
  <c r="Q564" i="1"/>
  <c r="R563" i="1"/>
  <c r="Q563" i="1"/>
  <c r="R562" i="1"/>
  <c r="Q562" i="1"/>
  <c r="R561" i="1"/>
  <c r="Q561" i="1"/>
  <c r="R560" i="1"/>
  <c r="Q560" i="1"/>
  <c r="R559" i="1"/>
  <c r="Q559" i="1"/>
  <c r="R555" i="1"/>
  <c r="Q555" i="1"/>
  <c r="R554" i="1"/>
  <c r="Q554" i="1"/>
  <c r="R553" i="1"/>
  <c r="Q553" i="1"/>
  <c r="R552" i="1"/>
  <c r="Q552" i="1"/>
  <c r="R551" i="1"/>
  <c r="Q551" i="1"/>
  <c r="R550" i="1"/>
  <c r="Q550" i="1"/>
  <c r="R549" i="1"/>
  <c r="Q549" i="1"/>
  <c r="R548" i="1"/>
  <c r="Q548" i="1"/>
  <c r="R547" i="1"/>
  <c r="Q547" i="1"/>
  <c r="R546" i="1"/>
  <c r="Q546" i="1"/>
  <c r="R545" i="1"/>
  <c r="Q545" i="1"/>
  <c r="R544" i="1"/>
  <c r="Q544" i="1"/>
  <c r="R543" i="1"/>
  <c r="Q543" i="1"/>
  <c r="R542" i="1"/>
  <c r="Q542" i="1"/>
  <c r="R538" i="1"/>
  <c r="Q538" i="1"/>
  <c r="R537" i="1"/>
  <c r="Q537" i="1"/>
  <c r="R536" i="1"/>
  <c r="Q536" i="1"/>
  <c r="R535" i="1"/>
  <c r="Q535" i="1"/>
  <c r="R534" i="1"/>
  <c r="Q534" i="1"/>
  <c r="R533" i="1"/>
  <c r="Q533" i="1"/>
  <c r="R532" i="1"/>
  <c r="Q532" i="1"/>
  <c r="R531" i="1"/>
  <c r="Q531" i="1"/>
  <c r="R530" i="1"/>
  <c r="Q530" i="1"/>
  <c r="R529" i="1"/>
  <c r="Q529" i="1"/>
  <c r="R528" i="1"/>
  <c r="Q528" i="1"/>
  <c r="R527" i="1"/>
  <c r="Q527" i="1"/>
  <c r="R526" i="1"/>
  <c r="Q526" i="1"/>
  <c r="R525" i="1"/>
  <c r="Q525" i="1"/>
  <c r="R524" i="1"/>
  <c r="Q524" i="1"/>
  <c r="R523" i="1"/>
  <c r="Q523" i="1"/>
  <c r="R522" i="1"/>
  <c r="Q522" i="1"/>
  <c r="R518" i="1"/>
  <c r="Q518" i="1"/>
  <c r="R517" i="1"/>
  <c r="Q517" i="1"/>
  <c r="R516" i="1"/>
  <c r="Q516" i="1"/>
  <c r="R515" i="1"/>
  <c r="Q515" i="1"/>
  <c r="R514" i="1"/>
  <c r="Q514" i="1"/>
  <c r="R513" i="1"/>
  <c r="Q513" i="1"/>
  <c r="R512" i="1"/>
  <c r="Q512" i="1"/>
  <c r="R511" i="1"/>
  <c r="Q511" i="1"/>
  <c r="R510" i="1"/>
  <c r="Q510" i="1"/>
  <c r="R509" i="1"/>
  <c r="Q509" i="1"/>
  <c r="R508" i="1"/>
  <c r="Q508" i="1"/>
  <c r="R507" i="1"/>
  <c r="Q507" i="1"/>
  <c r="R506" i="1"/>
  <c r="Q506" i="1"/>
  <c r="R505" i="1"/>
  <c r="Q505" i="1"/>
  <c r="R504" i="1"/>
  <c r="Q504" i="1"/>
  <c r="R503" i="1"/>
  <c r="Q503" i="1"/>
  <c r="R499" i="1"/>
  <c r="Q499" i="1"/>
  <c r="R498" i="1"/>
  <c r="Q498" i="1"/>
  <c r="R497" i="1"/>
  <c r="Q497" i="1"/>
  <c r="R496" i="1"/>
  <c r="Q496" i="1"/>
  <c r="R495" i="1"/>
  <c r="Q495" i="1"/>
  <c r="R494" i="1"/>
  <c r="Q494" i="1"/>
  <c r="R493" i="1"/>
  <c r="Q493" i="1"/>
  <c r="R492" i="1"/>
  <c r="Q492" i="1"/>
  <c r="R491" i="1"/>
  <c r="Q491" i="1"/>
  <c r="R490" i="1"/>
  <c r="Q490" i="1"/>
  <c r="R486" i="1"/>
  <c r="Q486" i="1"/>
  <c r="R485" i="1"/>
  <c r="Q485" i="1"/>
  <c r="R484" i="1"/>
  <c r="Q484" i="1"/>
  <c r="R483" i="1"/>
  <c r="Q483" i="1"/>
  <c r="R482" i="1"/>
  <c r="Q482" i="1"/>
  <c r="R481" i="1"/>
  <c r="Q481" i="1"/>
  <c r="R665" i="1"/>
  <c r="Q665" i="1"/>
  <c r="R664" i="1"/>
  <c r="Q664" i="1"/>
  <c r="R480" i="1"/>
  <c r="Q480" i="1"/>
  <c r="R479" i="1"/>
  <c r="Q479" i="1"/>
  <c r="R478" i="1"/>
  <c r="Q478" i="1"/>
  <c r="R477" i="1"/>
  <c r="Q477" i="1"/>
  <c r="R476" i="1"/>
  <c r="Q476" i="1"/>
  <c r="R475" i="1"/>
  <c r="Q475" i="1"/>
  <c r="R474" i="1"/>
  <c r="Q474" i="1"/>
  <c r="R470" i="1"/>
  <c r="Q470" i="1"/>
  <c r="R469" i="1"/>
  <c r="Q469" i="1"/>
  <c r="R468" i="1"/>
  <c r="Q468" i="1"/>
  <c r="R467" i="1"/>
  <c r="Q467" i="1"/>
  <c r="R466" i="1"/>
  <c r="Q466" i="1"/>
  <c r="R465" i="1"/>
  <c r="Q465" i="1"/>
  <c r="R464" i="1"/>
  <c r="Q464" i="1"/>
  <c r="R463" i="1"/>
  <c r="Q463" i="1"/>
  <c r="R462" i="1"/>
  <c r="Q462" i="1"/>
  <c r="R461" i="1"/>
  <c r="Q461" i="1"/>
  <c r="R460" i="1"/>
  <c r="Q460" i="1"/>
  <c r="R459" i="1"/>
  <c r="Q459" i="1"/>
  <c r="R458" i="1"/>
  <c r="Q458" i="1"/>
  <c r="R457" i="1"/>
  <c r="Q457" i="1"/>
  <c r="R453" i="1"/>
  <c r="Q453" i="1"/>
  <c r="R452" i="1"/>
  <c r="Q452" i="1"/>
  <c r="R451" i="1"/>
  <c r="Q451" i="1"/>
  <c r="R450" i="1"/>
  <c r="Q450" i="1"/>
  <c r="R449" i="1"/>
  <c r="Q449" i="1"/>
  <c r="R448" i="1"/>
  <c r="Q448" i="1"/>
  <c r="R447" i="1"/>
  <c r="Q447" i="1"/>
  <c r="R446" i="1"/>
  <c r="Q446" i="1"/>
  <c r="R445" i="1"/>
  <c r="Q445" i="1"/>
  <c r="R444" i="1"/>
  <c r="Q444" i="1"/>
  <c r="R440" i="1"/>
  <c r="Q440" i="1"/>
  <c r="R439" i="1"/>
  <c r="Q439" i="1"/>
  <c r="R438" i="1"/>
  <c r="Q438" i="1"/>
  <c r="R437" i="1"/>
  <c r="Q437" i="1"/>
  <c r="R436" i="1"/>
  <c r="Q436" i="1"/>
  <c r="R435" i="1"/>
  <c r="Q435" i="1"/>
  <c r="R434" i="1"/>
  <c r="Q434" i="1"/>
  <c r="R433" i="1"/>
  <c r="Q433" i="1"/>
  <c r="R432" i="1"/>
  <c r="Q432" i="1"/>
  <c r="R431" i="1"/>
  <c r="Q431" i="1"/>
  <c r="R427" i="1"/>
  <c r="Q427" i="1"/>
  <c r="R426" i="1"/>
  <c r="Q426" i="1"/>
  <c r="R425" i="1"/>
  <c r="Q425" i="1"/>
  <c r="R424" i="1"/>
  <c r="Q424" i="1"/>
  <c r="R423" i="1"/>
  <c r="Q423" i="1"/>
  <c r="R422" i="1"/>
  <c r="Q422" i="1"/>
  <c r="R421" i="1"/>
  <c r="Q421" i="1"/>
  <c r="R420" i="1"/>
  <c r="Q420" i="1"/>
  <c r="R419" i="1"/>
  <c r="Q419" i="1"/>
  <c r="R418" i="1"/>
  <c r="Q418" i="1"/>
  <c r="R414" i="1"/>
  <c r="Q414" i="1"/>
  <c r="R413" i="1"/>
  <c r="Q413" i="1"/>
  <c r="R412" i="1"/>
  <c r="Q412" i="1"/>
  <c r="R411" i="1"/>
  <c r="Q411" i="1"/>
  <c r="R410" i="1"/>
  <c r="Q410" i="1"/>
  <c r="R625" i="1"/>
  <c r="Q625" i="1"/>
  <c r="R624" i="1"/>
  <c r="Q624" i="1"/>
  <c r="R623" i="1"/>
  <c r="Q623" i="1"/>
  <c r="R622" i="1"/>
  <c r="Q622" i="1"/>
  <c r="R407" i="1"/>
  <c r="Q407" i="1"/>
  <c r="R403" i="1"/>
  <c r="Q403" i="1"/>
  <c r="R402" i="1"/>
  <c r="Q402" i="1"/>
  <c r="R401" i="1"/>
  <c r="Q401" i="1"/>
  <c r="R400" i="1"/>
  <c r="Q400" i="1"/>
  <c r="R399" i="1"/>
  <c r="Q399" i="1"/>
  <c r="R398" i="1"/>
  <c r="Q398" i="1"/>
  <c r="R397" i="1"/>
  <c r="Q397" i="1"/>
  <c r="R396" i="1"/>
  <c r="Q396" i="1"/>
  <c r="R395" i="1"/>
  <c r="Q395" i="1"/>
  <c r="R394" i="1"/>
  <c r="Q394" i="1"/>
  <c r="R393" i="1"/>
  <c r="Q393" i="1"/>
  <c r="R392" i="1"/>
  <c r="Q392" i="1"/>
  <c r="R388" i="1"/>
  <c r="Q388" i="1"/>
  <c r="R387" i="1"/>
  <c r="Q387" i="1"/>
  <c r="R386" i="1"/>
  <c r="Q386" i="1"/>
  <c r="R385" i="1"/>
  <c r="Q385" i="1"/>
  <c r="R384" i="1"/>
  <c r="Q384" i="1"/>
  <c r="R383" i="1"/>
  <c r="Q383" i="1"/>
  <c r="R382" i="1"/>
  <c r="Q382" i="1"/>
  <c r="R381" i="1"/>
  <c r="Q381" i="1"/>
  <c r="R380" i="1"/>
  <c r="Q380" i="1"/>
  <c r="R379" i="1"/>
  <c r="Q379" i="1"/>
  <c r="R378" i="1"/>
  <c r="Q378" i="1"/>
  <c r="R377" i="1"/>
  <c r="Q377" i="1"/>
  <c r="R373" i="1"/>
  <c r="Q373" i="1"/>
  <c r="R372" i="1"/>
  <c r="Q372" i="1"/>
  <c r="R371" i="1"/>
  <c r="Q371" i="1"/>
  <c r="R370" i="1"/>
  <c r="Q370" i="1"/>
  <c r="R369" i="1"/>
  <c r="Q369" i="1"/>
  <c r="R368" i="1"/>
  <c r="Q368" i="1"/>
  <c r="R367" i="1"/>
  <c r="Q367" i="1"/>
  <c r="R366" i="1"/>
  <c r="Q366" i="1"/>
  <c r="R362" i="1"/>
  <c r="Q362" i="1"/>
  <c r="R361" i="1"/>
  <c r="Q361" i="1"/>
  <c r="R360" i="1"/>
  <c r="Q360" i="1"/>
  <c r="R359" i="1"/>
  <c r="Q359" i="1"/>
  <c r="R358" i="1"/>
  <c r="Q358" i="1"/>
  <c r="R357" i="1"/>
  <c r="Q357" i="1"/>
  <c r="R356" i="1"/>
  <c r="Q356" i="1"/>
  <c r="R355" i="1"/>
  <c r="Q355" i="1"/>
  <c r="R354" i="1"/>
  <c r="Q354" i="1"/>
  <c r="R353" i="1"/>
  <c r="Q353" i="1"/>
  <c r="R352" i="1"/>
  <c r="Q352" i="1"/>
  <c r="R351" i="1"/>
  <c r="Q351" i="1"/>
  <c r="R350" i="1"/>
  <c r="Q350" i="1"/>
  <c r="R349" i="1"/>
  <c r="Q349" i="1"/>
  <c r="R348" i="1"/>
  <c r="Q348" i="1"/>
  <c r="R347" i="1"/>
  <c r="Q347" i="1"/>
  <c r="R346" i="1"/>
  <c r="Q346" i="1"/>
  <c r="R342" i="1"/>
  <c r="Q342" i="1"/>
  <c r="R341" i="1"/>
  <c r="Q341" i="1"/>
  <c r="R340" i="1"/>
  <c r="Q340" i="1"/>
  <c r="R339" i="1"/>
  <c r="Q339" i="1"/>
  <c r="R338" i="1"/>
  <c r="Q338" i="1"/>
  <c r="R337" i="1"/>
  <c r="Q337" i="1"/>
  <c r="R336" i="1"/>
  <c r="Q336" i="1"/>
  <c r="R335" i="1"/>
  <c r="Q335" i="1"/>
  <c r="R334" i="1"/>
  <c r="Q334" i="1"/>
  <c r="R333" i="1"/>
  <c r="Q333" i="1"/>
  <c r="R332" i="1"/>
  <c r="Q332" i="1"/>
  <c r="R331" i="1"/>
  <c r="Q331" i="1"/>
  <c r="R330" i="1"/>
  <c r="Q330" i="1"/>
  <c r="R329" i="1"/>
  <c r="Q329" i="1"/>
  <c r="R325" i="1"/>
  <c r="Q325" i="1"/>
  <c r="R324" i="1"/>
  <c r="Q324" i="1"/>
  <c r="R323" i="1"/>
  <c r="Q323" i="1"/>
  <c r="R322" i="1"/>
  <c r="Q322" i="1"/>
  <c r="R321" i="1"/>
  <c r="Q321" i="1"/>
  <c r="R317" i="1"/>
  <c r="Q317" i="1"/>
  <c r="R307" i="1"/>
  <c r="Q307" i="1"/>
  <c r="R303" i="1"/>
  <c r="Q303" i="1"/>
  <c r="R302" i="1"/>
  <c r="Q302" i="1"/>
  <c r="R301" i="1"/>
  <c r="Q301" i="1"/>
  <c r="R300" i="1"/>
  <c r="Q300" i="1"/>
  <c r="R299" i="1"/>
  <c r="Q299" i="1"/>
  <c r="R284" i="1"/>
  <c r="Q284" i="1"/>
  <c r="R280" i="1"/>
  <c r="Q280" i="1"/>
  <c r="R279" i="1"/>
  <c r="Q279" i="1"/>
  <c r="R278" i="1"/>
  <c r="Q278" i="1"/>
  <c r="R277" i="1"/>
  <c r="Q277" i="1"/>
  <c r="R276" i="1"/>
  <c r="Q276" i="1"/>
  <c r="R275" i="1"/>
  <c r="Q275" i="1"/>
  <c r="R274" i="1"/>
  <c r="Q274" i="1"/>
  <c r="R273" i="1"/>
  <c r="Q273" i="1"/>
  <c r="R272" i="1"/>
  <c r="Q272" i="1"/>
  <c r="R271" i="1"/>
  <c r="Q271" i="1"/>
  <c r="R270" i="1"/>
  <c r="Q270" i="1"/>
  <c r="R269" i="1"/>
  <c r="Q269" i="1"/>
  <c r="R268" i="1"/>
  <c r="Q268" i="1"/>
  <c r="R267" i="1"/>
  <c r="Q267" i="1"/>
  <c r="R266" i="1"/>
  <c r="Q266" i="1"/>
  <c r="R262" i="1"/>
  <c r="Q262" i="1"/>
  <c r="R261" i="1"/>
  <c r="Q261" i="1"/>
  <c r="R260" i="1"/>
  <c r="Q260" i="1"/>
  <c r="R259" i="1"/>
  <c r="Q259" i="1"/>
  <c r="R258" i="1"/>
  <c r="Q258" i="1"/>
  <c r="R256" i="1"/>
  <c r="Q256" i="1"/>
  <c r="R255" i="1"/>
  <c r="Q255" i="1"/>
  <c r="R254" i="1"/>
  <c r="Q254" i="1"/>
  <c r="R253" i="1"/>
  <c r="Q253" i="1"/>
  <c r="R252" i="1"/>
  <c r="Q252" i="1"/>
  <c r="R251" i="1"/>
  <c r="Q251" i="1"/>
  <c r="R250" i="1"/>
  <c r="Q250" i="1"/>
  <c r="R249" i="1"/>
  <c r="Q249" i="1"/>
  <c r="R247" i="1"/>
  <c r="Q247" i="1"/>
  <c r="R246" i="1"/>
  <c r="Q246" i="1"/>
  <c r="R244" i="1"/>
  <c r="Q244" i="1"/>
  <c r="R243" i="1"/>
  <c r="Q243" i="1"/>
  <c r="R242" i="1"/>
  <c r="Q242" i="1"/>
  <c r="R241" i="1"/>
  <c r="Q241" i="1"/>
  <c r="R240" i="1"/>
  <c r="Q240" i="1"/>
  <c r="R638" i="1"/>
  <c r="Q638" i="1"/>
  <c r="R637" i="1"/>
  <c r="Q637" i="1"/>
  <c r="R672" i="1"/>
  <c r="Q672" i="1"/>
  <c r="R671" i="1"/>
  <c r="Q671" i="1"/>
  <c r="R670" i="1"/>
  <c r="Q670" i="1"/>
  <c r="R669" i="1"/>
  <c r="Q669" i="1"/>
  <c r="R668" i="1"/>
  <c r="Q668" i="1"/>
  <c r="R230" i="1"/>
  <c r="Q230" i="1"/>
  <c r="R229" i="1"/>
  <c r="Q229" i="1"/>
  <c r="R228" i="1"/>
  <c r="Q228" i="1"/>
  <c r="R227" i="1"/>
  <c r="Q227" i="1"/>
  <c r="R226" i="1"/>
  <c r="Q226" i="1"/>
  <c r="R225" i="1"/>
  <c r="Q225" i="1"/>
  <c r="R224" i="1"/>
  <c r="Q224" i="1"/>
  <c r="R223" i="1"/>
  <c r="Q223" i="1"/>
  <c r="R222" i="1"/>
  <c r="Q222" i="1"/>
  <c r="R743" i="1"/>
  <c r="Q743" i="1"/>
  <c r="R742" i="1"/>
  <c r="Q742" i="1"/>
  <c r="R741" i="1"/>
  <c r="Q741" i="1"/>
  <c r="R740" i="1"/>
  <c r="Q740" i="1"/>
  <c r="R739" i="1"/>
  <c r="Q739" i="1"/>
  <c r="R738" i="1"/>
  <c r="Q738" i="1"/>
  <c r="R737" i="1"/>
  <c r="Q737" i="1"/>
  <c r="R736" i="1"/>
  <c r="Q736" i="1"/>
  <c r="R735" i="1"/>
  <c r="Q735" i="1"/>
  <c r="R212" i="1"/>
  <c r="Q212" i="1"/>
  <c r="R211" i="1"/>
  <c r="Q211" i="1"/>
  <c r="R210" i="1"/>
  <c r="Q210" i="1"/>
  <c r="R209" i="1"/>
  <c r="Q209" i="1"/>
  <c r="R208" i="1"/>
  <c r="Q208" i="1"/>
  <c r="R204" i="1"/>
  <c r="Q204" i="1"/>
  <c r="R203" i="1"/>
  <c r="Q203" i="1"/>
  <c r="R202" i="1"/>
  <c r="Q202" i="1"/>
  <c r="R197" i="1"/>
  <c r="Q197" i="1"/>
  <c r="R187" i="1"/>
  <c r="Q187" i="1"/>
  <c r="R183" i="1"/>
  <c r="Q183" i="1"/>
  <c r="R182" i="1"/>
  <c r="Q182" i="1"/>
  <c r="R181" i="1"/>
  <c r="Q181" i="1"/>
  <c r="R180" i="1"/>
  <c r="Q180" i="1"/>
  <c r="R179" i="1"/>
  <c r="Q179" i="1"/>
  <c r="R178" i="1"/>
  <c r="Q178" i="1"/>
  <c r="R177" i="1"/>
  <c r="Q177" i="1"/>
  <c r="R176" i="1"/>
  <c r="Q176" i="1"/>
  <c r="R175" i="1"/>
  <c r="Q175" i="1"/>
  <c r="R171" i="1"/>
  <c r="Q171" i="1"/>
  <c r="R170" i="1"/>
  <c r="Q170" i="1"/>
  <c r="R169" i="1"/>
  <c r="Q169" i="1"/>
  <c r="R168" i="1"/>
  <c r="Q168" i="1"/>
  <c r="R167" i="1"/>
  <c r="Q167" i="1"/>
  <c r="R166" i="1"/>
  <c r="Q166" i="1"/>
  <c r="R165" i="1"/>
  <c r="Q165" i="1"/>
  <c r="R164" i="1"/>
  <c r="Q164" i="1"/>
  <c r="R163" i="1"/>
  <c r="Q163" i="1"/>
  <c r="R162" i="1"/>
  <c r="Q162" i="1"/>
  <c r="R161" i="1"/>
  <c r="Q161" i="1"/>
  <c r="R160" i="1"/>
  <c r="Q160" i="1"/>
  <c r="R156" i="1"/>
  <c r="Q156" i="1"/>
  <c r="R155" i="1"/>
  <c r="Q155" i="1"/>
  <c r="R154" i="1"/>
  <c r="Q154" i="1"/>
  <c r="R153" i="1"/>
  <c r="Q153" i="1"/>
  <c r="R152" i="1"/>
  <c r="Q152" i="1"/>
  <c r="R151" i="1"/>
  <c r="Q151" i="1"/>
  <c r="R150" i="1"/>
  <c r="Q150" i="1"/>
  <c r="R149" i="1"/>
  <c r="Q149" i="1"/>
  <c r="R148" i="1"/>
  <c r="Q148" i="1"/>
  <c r="R147" i="1"/>
  <c r="Q147" i="1"/>
  <c r="R146" i="1"/>
  <c r="Q146" i="1"/>
  <c r="R145" i="1"/>
  <c r="Q145" i="1"/>
  <c r="R144" i="1"/>
  <c r="Q144" i="1"/>
  <c r="R143" i="1"/>
  <c r="Q143" i="1"/>
  <c r="R142" i="1"/>
  <c r="Q142" i="1"/>
  <c r="R141" i="1"/>
  <c r="Q141" i="1"/>
  <c r="R137" i="1"/>
  <c r="Q137" i="1"/>
  <c r="R136" i="1"/>
  <c r="Q136" i="1"/>
  <c r="R135" i="1"/>
  <c r="Q135" i="1"/>
  <c r="R134" i="1"/>
  <c r="Q134" i="1"/>
  <c r="R133" i="1"/>
  <c r="Q133" i="1"/>
  <c r="R132" i="1"/>
  <c r="Q132" i="1"/>
  <c r="R131" i="1"/>
  <c r="Q131" i="1"/>
  <c r="R130" i="1"/>
  <c r="Q130" i="1"/>
  <c r="R129" i="1"/>
  <c r="Q129" i="1"/>
  <c r="R128" i="1"/>
  <c r="Q128" i="1"/>
  <c r="R127" i="1"/>
  <c r="Q127" i="1"/>
  <c r="R123" i="1"/>
  <c r="Q123" i="1"/>
  <c r="R122" i="1"/>
  <c r="Q122" i="1"/>
  <c r="R121" i="1"/>
  <c r="Q121" i="1"/>
  <c r="R120" i="1"/>
  <c r="Q120" i="1"/>
  <c r="R119" i="1"/>
  <c r="Q119" i="1"/>
  <c r="R118" i="1"/>
  <c r="Q118" i="1"/>
  <c r="R117" i="1"/>
  <c r="Q117" i="1"/>
  <c r="R116" i="1"/>
  <c r="Q116" i="1"/>
  <c r="R115" i="1"/>
  <c r="Q115" i="1"/>
  <c r="R114" i="1"/>
  <c r="Q114" i="1"/>
  <c r="R113" i="1"/>
  <c r="Q113" i="1"/>
  <c r="R112" i="1"/>
  <c r="Q112" i="1"/>
  <c r="R111" i="1"/>
  <c r="Q111" i="1"/>
  <c r="R110" i="1"/>
  <c r="Q110" i="1"/>
  <c r="R109" i="1"/>
  <c r="Q109" i="1"/>
  <c r="R108" i="1"/>
  <c r="Q108" i="1"/>
  <c r="R107" i="1"/>
  <c r="Q107" i="1"/>
  <c r="R106" i="1"/>
  <c r="Q106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1" i="1"/>
  <c r="Q91" i="1"/>
  <c r="R90" i="1"/>
  <c r="Q90" i="1"/>
  <c r="R89" i="1"/>
  <c r="Q89" i="1"/>
  <c r="R88" i="1"/>
  <c r="Q88" i="1"/>
  <c r="R87" i="1"/>
  <c r="Q87" i="1"/>
  <c r="R86" i="1"/>
  <c r="Q86" i="1"/>
  <c r="R85" i="1"/>
  <c r="Q85" i="1"/>
  <c r="R84" i="1"/>
  <c r="Q84" i="1"/>
  <c r="R83" i="1"/>
  <c r="Q83" i="1"/>
  <c r="R82" i="1"/>
  <c r="Q82" i="1"/>
  <c r="R78" i="1"/>
  <c r="Q78" i="1"/>
  <c r="R77" i="1"/>
  <c r="Q77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6" i="1"/>
  <c r="Q66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51" i="1"/>
  <c r="Q51" i="1"/>
  <c r="R50" i="1"/>
  <c r="Q50" i="1"/>
  <c r="R49" i="1"/>
  <c r="Q49" i="1"/>
  <c r="R48" i="1"/>
  <c r="Q48" i="1"/>
  <c r="R47" i="1"/>
  <c r="Q47" i="1"/>
  <c r="R46" i="1"/>
  <c r="Q46" i="1"/>
  <c r="R45" i="1"/>
  <c r="Q45" i="1"/>
  <c r="R44" i="1"/>
  <c r="Q44" i="1"/>
  <c r="R43" i="1"/>
  <c r="Q43" i="1"/>
  <c r="R39" i="1"/>
  <c r="Q39" i="1"/>
  <c r="R38" i="1"/>
  <c r="Q38" i="1"/>
  <c r="R37" i="1"/>
  <c r="Q37" i="1"/>
  <c r="R36" i="1"/>
  <c r="Q36" i="1"/>
  <c r="R35" i="1"/>
  <c r="Q35" i="1"/>
  <c r="R34" i="1"/>
  <c r="Q34" i="1"/>
  <c r="R33" i="1"/>
  <c r="Q33" i="1"/>
  <c r="R32" i="1"/>
  <c r="Q32" i="1"/>
  <c r="R31" i="1"/>
  <c r="Q31" i="1"/>
  <c r="R30" i="1"/>
  <c r="Q30" i="1"/>
  <c r="R29" i="1"/>
  <c r="Q29" i="1"/>
  <c r="R28" i="1"/>
  <c r="Q28" i="1"/>
  <c r="R24" i="1"/>
  <c r="Q24" i="1"/>
  <c r="R23" i="1"/>
  <c r="Q23" i="1"/>
  <c r="R22" i="1"/>
  <c r="Q22" i="1"/>
  <c r="R21" i="1"/>
  <c r="Q21" i="1"/>
  <c r="R20" i="1"/>
  <c r="Q20" i="1"/>
  <c r="R19" i="1"/>
  <c r="Q19" i="1"/>
  <c r="R18" i="1"/>
  <c r="Q18" i="1"/>
  <c r="R17" i="1"/>
  <c r="Q17" i="1"/>
  <c r="R16" i="1"/>
  <c r="Q16" i="1"/>
  <c r="R15" i="1"/>
  <c r="Q15" i="1"/>
  <c r="R11" i="1"/>
  <c r="Q11" i="1"/>
  <c r="R10" i="1"/>
  <c r="Q10" i="1"/>
  <c r="R9" i="1"/>
  <c r="Q9" i="1"/>
  <c r="R8" i="1"/>
  <c r="Q8" i="1"/>
  <c r="R7" i="1"/>
  <c r="Q7" i="1"/>
  <c r="R6" i="1"/>
  <c r="Q6" i="1"/>
  <c r="R5" i="1"/>
  <c r="Q5" i="1"/>
  <c r="R4" i="1"/>
  <c r="Q4" i="1"/>
  <c r="S710" i="7" l="1"/>
  <c r="S704" i="7"/>
  <c r="S721" i="1"/>
  <c r="F39" i="6"/>
  <c r="F44" i="6"/>
  <c r="S675" i="7"/>
  <c r="S207" i="7"/>
  <c r="S699" i="7"/>
  <c r="S668" i="7"/>
  <c r="S694" i="7"/>
  <c r="S608" i="7"/>
  <c r="S552" i="7"/>
  <c r="S531" i="7"/>
  <c r="S537" i="7"/>
  <c r="S547" i="7"/>
  <c r="S568" i="7"/>
  <c r="S520" i="7"/>
  <c r="S523" i="7"/>
  <c r="S501" i="7"/>
  <c r="S109" i="7"/>
  <c r="S506" i="7"/>
  <c r="S509" i="7"/>
  <c r="S512" i="7"/>
  <c r="S485" i="7"/>
  <c r="S488" i="7"/>
  <c r="S491" i="7"/>
  <c r="S494" i="7"/>
  <c r="S497" i="7"/>
  <c r="S458" i="7"/>
  <c r="S464" i="7"/>
  <c r="S417" i="7"/>
  <c r="S542" i="7"/>
  <c r="S705" i="7"/>
  <c r="S220" i="7"/>
  <c r="S612" i="7"/>
  <c r="S641" i="7"/>
  <c r="S427" i="7"/>
  <c r="S411" i="7"/>
  <c r="S401" i="7"/>
  <c r="S391" i="7"/>
  <c r="S377" i="7"/>
  <c r="S360" i="7"/>
  <c r="S376" i="7"/>
  <c r="S382" i="7"/>
  <c r="S314" i="7"/>
  <c r="S291" i="7"/>
  <c r="S677" i="7"/>
  <c r="S330" i="7"/>
  <c r="S270" i="7"/>
  <c r="S320" i="7"/>
  <c r="S304" i="7"/>
  <c r="S319" i="7"/>
  <c r="S276" i="7"/>
  <c r="S281" i="7"/>
  <c r="S254" i="7"/>
  <c r="S257" i="7"/>
  <c r="S260" i="7"/>
  <c r="S264" i="7"/>
  <c r="S256" i="7"/>
  <c r="S259" i="7"/>
  <c r="S229" i="7"/>
  <c r="S233" i="7"/>
  <c r="S246" i="7"/>
  <c r="S322" i="7"/>
  <c r="S232" i="7"/>
  <c r="S551" i="7"/>
  <c r="S273" i="7"/>
  <c r="S18" i="7"/>
  <c r="S163" i="7"/>
  <c r="S430" i="7"/>
  <c r="S110" i="7"/>
  <c r="S113" i="7"/>
  <c r="S116" i="7"/>
  <c r="S119" i="7"/>
  <c r="S525" i="7"/>
  <c r="S151" i="7"/>
  <c r="S95" i="7"/>
  <c r="S98" i="7"/>
  <c r="S713" i="7"/>
  <c r="S128" i="7"/>
  <c r="S129" i="7"/>
  <c r="S201" i="7"/>
  <c r="S85" i="7"/>
  <c r="S173" i="7"/>
  <c r="S69" i="7"/>
  <c r="S249" i="7"/>
  <c r="S253" i="7"/>
  <c r="S46" i="7"/>
  <c r="S49" i="7"/>
  <c r="S54" i="7"/>
  <c r="S57" i="7"/>
  <c r="S60" i="7"/>
  <c r="S74" i="7"/>
  <c r="S333" i="7"/>
  <c r="S338" i="7"/>
  <c r="S75" i="7"/>
  <c r="S33" i="7"/>
  <c r="S38" i="7"/>
  <c r="S28" i="7"/>
  <c r="S667" i="7"/>
  <c r="S166" i="7"/>
  <c r="S364" i="7"/>
  <c r="S592" i="7"/>
  <c r="S280" i="7"/>
  <c r="S366" i="7"/>
  <c r="S447" i="7"/>
  <c r="S689" i="7"/>
  <c r="S670" i="7"/>
  <c r="S570" i="7"/>
  <c r="S607" i="7"/>
  <c r="S622" i="7"/>
  <c r="S640" i="7"/>
  <c r="S161" i="7"/>
  <c r="S353" i="7"/>
  <c r="S358" i="7"/>
  <c r="S424" i="7"/>
  <c r="S560" i="7"/>
  <c r="S36" i="7"/>
  <c r="S23" i="7"/>
  <c r="S327" i="7"/>
  <c r="S348" i="7"/>
  <c r="S445" i="7"/>
  <c r="S450" i="7"/>
  <c r="S467" i="7"/>
  <c r="S475" i="7"/>
  <c r="S101" i="7"/>
  <c r="S131" i="7"/>
  <c r="S136" i="7"/>
  <c r="S611" i="7"/>
  <c r="S176" i="7"/>
  <c r="S203" i="7"/>
  <c r="S278" i="7"/>
  <c r="S455" i="7"/>
  <c r="S461" i="7"/>
  <c r="S555" i="7"/>
  <c r="S141" i="7"/>
  <c r="S244" i="7"/>
  <c r="S414" i="7"/>
  <c r="S620" i="7"/>
  <c r="S68" i="7"/>
  <c r="S84" i="7"/>
  <c r="S90" i="7"/>
  <c r="S134" i="7"/>
  <c r="S147" i="7"/>
  <c r="S174" i="7"/>
  <c r="S177" i="7"/>
  <c r="S204" i="7"/>
  <c r="S275" i="7"/>
  <c r="S286" i="7"/>
  <c r="S457" i="7"/>
  <c r="S463" i="7"/>
  <c r="S468" i="7"/>
  <c r="S473" i="7"/>
  <c r="S476" i="7"/>
  <c r="S480" i="7"/>
  <c r="S503" i="7"/>
  <c r="S590" i="7"/>
  <c r="S593" i="7"/>
  <c r="S655" i="7"/>
  <c r="S526" i="7"/>
  <c r="S557" i="7"/>
  <c r="S577" i="7"/>
  <c r="S600" i="7"/>
  <c r="S618" i="7"/>
  <c r="S623" i="7"/>
  <c r="S16" i="7"/>
  <c r="S22" i="7"/>
  <c r="S32" i="7"/>
  <c r="S45" i="7"/>
  <c r="S48" i="7"/>
  <c r="S53" i="7"/>
  <c r="S56" i="7"/>
  <c r="S62" i="7"/>
  <c r="S67" i="7"/>
  <c r="S73" i="7"/>
  <c r="S78" i="7"/>
  <c r="S167" i="7"/>
  <c r="S193" i="7"/>
  <c r="S196" i="7"/>
  <c r="S240" i="7"/>
  <c r="S680" i="7"/>
  <c r="S215" i="7"/>
  <c r="S218" i="7"/>
  <c r="S51" i="7"/>
  <c r="S583" i="7"/>
  <c r="S236" i="7"/>
  <c r="S239" i="7"/>
  <c r="S285" i="7"/>
  <c r="S349" i="7"/>
  <c r="S365" i="7"/>
  <c r="S375" i="7"/>
  <c r="S381" i="7"/>
  <c r="S405" i="7"/>
  <c r="S420" i="7"/>
  <c r="S425" i="7"/>
  <c r="S431" i="7"/>
  <c r="S441" i="7"/>
  <c r="S446" i="7"/>
  <c r="S484" i="7"/>
  <c r="S487" i="7"/>
  <c r="S490" i="7"/>
  <c r="S493" i="7"/>
  <c r="S496" i="7"/>
  <c r="S108" i="7"/>
  <c r="S505" i="7"/>
  <c r="S508" i="7"/>
  <c r="S519" i="7"/>
  <c r="S522" i="7"/>
  <c r="S535" i="7"/>
  <c r="S539" i="7"/>
  <c r="S540" i="7"/>
  <c r="S546" i="7"/>
  <c r="S566" i="7"/>
  <c r="S571" i="7"/>
  <c r="S609" i="7"/>
  <c r="S582" i="7"/>
  <c r="S589" i="7"/>
  <c r="S594" i="7"/>
  <c r="S654" i="7"/>
  <c r="S224" i="7"/>
  <c r="S630" i="7"/>
  <c r="S634" i="7"/>
  <c r="S637" i="7"/>
  <c r="S648" i="7"/>
  <c r="S651" i="7"/>
  <c r="S663" i="7"/>
  <c r="S688" i="7"/>
  <c r="S693" i="7"/>
  <c r="S30" i="7"/>
  <c r="S87" i="7"/>
  <c r="S96" i="7"/>
  <c r="S99" i="7"/>
  <c r="S59" i="7"/>
  <c r="S245" i="7"/>
  <c r="S279" i="7"/>
  <c r="S359" i="7"/>
  <c r="S456" i="7"/>
  <c r="S472" i="7"/>
  <c r="S511" i="7"/>
  <c r="S603" i="7"/>
  <c r="S664" i="7"/>
  <c r="S703" i="7"/>
  <c r="S21" i="7"/>
  <c r="S200" i="7"/>
  <c r="S235" i="7"/>
  <c r="S565" i="7"/>
  <c r="S576" i="7"/>
  <c r="S674" i="7"/>
  <c r="S206" i="7"/>
  <c r="S210" i="7"/>
  <c r="S687" i="7"/>
  <c r="S692" i="7"/>
  <c r="S698" i="7"/>
  <c r="S111" i="7"/>
  <c r="S114" i="7"/>
  <c r="S117" i="7"/>
  <c r="S120" i="7"/>
  <c r="S123" i="7"/>
  <c r="S140" i="7"/>
  <c r="S145" i="7"/>
  <c r="S150" i="7"/>
  <c r="S160" i="7"/>
  <c r="S165" i="7"/>
  <c r="S195" i="7"/>
  <c r="S610" i="7"/>
  <c r="S679" i="7"/>
  <c r="S682" i="7"/>
  <c r="S214" i="7"/>
  <c r="S217" i="7"/>
  <c r="S50" i="7"/>
  <c r="S597" i="7"/>
  <c r="S238" i="7"/>
  <c r="S262" i="7"/>
  <c r="S305" i="7"/>
  <c r="S310" i="7"/>
  <c r="S316" i="7"/>
  <c r="S326" i="7"/>
  <c r="S332" i="7"/>
  <c r="S337" i="7"/>
  <c r="S342" i="7"/>
  <c r="S347" i="7"/>
  <c r="S363" i="7"/>
  <c r="S403" i="7"/>
  <c r="S413" i="7"/>
  <c r="S419" i="7"/>
  <c r="S439" i="7"/>
  <c r="S460" i="7"/>
  <c r="S466" i="7"/>
  <c r="S533" i="7"/>
  <c r="S538" i="7"/>
  <c r="S544" i="7"/>
  <c r="S554" i="7"/>
  <c r="S564" i="7"/>
  <c r="S389" i="7"/>
  <c r="S598" i="7"/>
  <c r="S581" i="7"/>
  <c r="S614" i="7"/>
  <c r="S588" i="7"/>
  <c r="S633" i="7"/>
  <c r="S653" i="7"/>
  <c r="S223" i="7"/>
  <c r="S625" i="7"/>
  <c r="S629" i="7"/>
  <c r="S676" i="7"/>
  <c r="S636" i="7"/>
  <c r="S643" i="7"/>
  <c r="S647" i="7"/>
  <c r="S650" i="7"/>
  <c r="S662" i="7"/>
  <c r="S686" i="7"/>
  <c r="S691" i="7"/>
  <c r="S697" i="7"/>
  <c r="S707" i="7"/>
  <c r="S652" i="7"/>
  <c r="S39" i="7"/>
  <c r="S43" i="7"/>
  <c r="S70" i="7"/>
  <c r="S76" i="7"/>
  <c r="S86" i="7"/>
  <c r="S91" i="7"/>
  <c r="S130" i="7"/>
  <c r="S135" i="7"/>
  <c r="S144" i="7"/>
  <c r="S149" i="7"/>
  <c r="S159" i="7"/>
  <c r="S172" i="7"/>
  <c r="S175" i="7"/>
  <c r="S178" i="7"/>
  <c r="S202" i="7"/>
  <c r="S231" i="7"/>
  <c r="S234" i="7"/>
  <c r="S271" i="7"/>
  <c r="S282" i="7"/>
  <c r="S287" i="7"/>
  <c r="S309" i="7"/>
  <c r="S315" i="7"/>
  <c r="S321" i="7"/>
  <c r="S331" i="7"/>
  <c r="S336" i="7"/>
  <c r="S346" i="7"/>
  <c r="S383" i="7"/>
  <c r="S387" i="7"/>
  <c r="S392" i="7"/>
  <c r="S402" i="7"/>
  <c r="S428" i="7"/>
  <c r="S433" i="7"/>
  <c r="S438" i="7"/>
  <c r="S474" i="7"/>
  <c r="S478" i="7"/>
  <c r="S17" i="7"/>
  <c r="S591" i="7"/>
  <c r="S100" i="7"/>
  <c r="S656" i="7"/>
  <c r="S527" i="7"/>
  <c r="S532" i="7"/>
  <c r="S543" i="7"/>
  <c r="S553" i="7"/>
  <c r="S559" i="7"/>
  <c r="S569" i="7"/>
  <c r="S574" i="7"/>
  <c r="S621" i="7"/>
  <c r="S133" i="7"/>
  <c r="S619" i="7"/>
  <c r="S669" i="7"/>
  <c r="S205" i="7"/>
  <c r="S208" i="7"/>
  <c r="S209" i="7"/>
  <c r="S696" i="7"/>
  <c r="S37" i="7"/>
  <c r="S15" i="7"/>
  <c r="S20" i="7"/>
  <c r="S31" i="7"/>
  <c r="S122" i="7"/>
  <c r="S143" i="7"/>
  <c r="S148" i="7"/>
  <c r="S35" i="7"/>
  <c r="S44" i="7"/>
  <c r="S66" i="7"/>
  <c r="S72" i="7"/>
  <c r="S83" i="7"/>
  <c r="S89" i="7"/>
  <c r="S153" i="7"/>
  <c r="S19" i="7"/>
  <c r="S24" i="7"/>
  <c r="S29" i="7"/>
  <c r="S34" i="7"/>
  <c r="S47" i="7"/>
  <c r="S52" i="7"/>
  <c r="S55" i="7"/>
  <c r="S58" i="7"/>
  <c r="S61" i="7"/>
  <c r="S71" i="7"/>
  <c r="S77" i="7"/>
  <c r="S82" i="7"/>
  <c r="S88" i="7"/>
  <c r="S97" i="7"/>
  <c r="S102" i="7"/>
  <c r="S106" i="7"/>
  <c r="S112" i="7"/>
  <c r="S115" i="7"/>
  <c r="S118" i="7"/>
  <c r="S121" i="7"/>
  <c r="S124" i="7"/>
  <c r="S142" i="7"/>
  <c r="S146" i="7"/>
  <c r="S152" i="7"/>
  <c r="S269" i="7"/>
  <c r="S407" i="7"/>
  <c r="S412" i="7"/>
  <c r="S418" i="7"/>
  <c r="S429" i="7"/>
  <c r="S440" i="7"/>
  <c r="S462" i="7"/>
  <c r="S575" i="7"/>
  <c r="S599" i="7"/>
  <c r="S709" i="7"/>
  <c r="S502" i="7"/>
  <c r="S164" i="7"/>
  <c r="S243" i="7"/>
  <c r="S263" i="7"/>
  <c r="S268" i="7"/>
  <c r="S274" i="7"/>
  <c r="S313" i="7"/>
  <c r="S341" i="7"/>
  <c r="S352" i="7"/>
  <c r="S357" i="7"/>
  <c r="S374" i="7"/>
  <c r="S380" i="7"/>
  <c r="S400" i="7"/>
  <c r="S406" i="7"/>
  <c r="S444" i="7"/>
  <c r="S514" i="7"/>
  <c r="S536" i="7"/>
  <c r="S541" i="7"/>
  <c r="S558" i="7"/>
  <c r="S602" i="7"/>
  <c r="S666" i="7"/>
  <c r="S708" i="7"/>
  <c r="S158" i="7"/>
  <c r="S248" i="7"/>
  <c r="S284" i="7"/>
  <c r="S219" i="7"/>
  <c r="S300" i="7"/>
  <c r="S312" i="7"/>
  <c r="S318" i="7"/>
  <c r="S329" i="7"/>
  <c r="S335" i="7"/>
  <c r="S340" i="7"/>
  <c r="S351" i="7"/>
  <c r="S362" i="7"/>
  <c r="S368" i="7"/>
  <c r="S373" i="7"/>
  <c r="S379" i="7"/>
  <c r="S390" i="7"/>
  <c r="S394" i="7"/>
  <c r="S399" i="7"/>
  <c r="S416" i="7"/>
  <c r="S443" i="7"/>
  <c r="S449" i="7"/>
  <c r="S454" i="7"/>
  <c r="S479" i="7"/>
  <c r="S573" i="7"/>
  <c r="S601" i="7"/>
  <c r="S639" i="7"/>
  <c r="S642" i="7"/>
  <c r="S157" i="7"/>
  <c r="S162" i="7"/>
  <c r="S168" i="7"/>
  <c r="S182" i="7"/>
  <c r="S191" i="7"/>
  <c r="S194" i="7"/>
  <c r="S132" i="7"/>
  <c r="S241" i="7"/>
  <c r="S681" i="7"/>
  <c r="S216" i="7"/>
  <c r="S477" i="7"/>
  <c r="S596" i="7"/>
  <c r="S584" i="7"/>
  <c r="S230" i="7"/>
  <c r="S237" i="7"/>
  <c r="S242" i="7"/>
  <c r="S247" i="7"/>
  <c r="S255" i="7"/>
  <c r="S258" i="7"/>
  <c r="S261" i="7"/>
  <c r="S272" i="7"/>
  <c r="S277" i="7"/>
  <c r="S283" i="7"/>
  <c r="S311" i="7"/>
  <c r="S317" i="7"/>
  <c r="S328" i="7"/>
  <c r="S334" i="7"/>
  <c r="S339" i="7"/>
  <c r="S350" i="7"/>
  <c r="S361" i="7"/>
  <c r="S367" i="7"/>
  <c r="S372" i="7"/>
  <c r="S378" i="7"/>
  <c r="S393" i="7"/>
  <c r="S398" i="7"/>
  <c r="S404" i="7"/>
  <c r="S415" i="7"/>
  <c r="S426" i="7"/>
  <c r="S432" i="7"/>
  <c r="S437" i="7"/>
  <c r="S442" i="7"/>
  <c r="S448" i="7"/>
  <c r="S459" i="7"/>
  <c r="S465" i="7"/>
  <c r="S486" i="7"/>
  <c r="S489" i="7"/>
  <c r="S492" i="7"/>
  <c r="S495" i="7"/>
  <c r="S107" i="7"/>
  <c r="S504" i="7"/>
  <c r="S507" i="7"/>
  <c r="S510" i="7"/>
  <c r="S513" i="7"/>
  <c r="S518" i="7"/>
  <c r="S521" i="7"/>
  <c r="S524" i="7"/>
  <c r="S534" i="7"/>
  <c r="S545" i="7"/>
  <c r="S556" i="7"/>
  <c r="S567" i="7"/>
  <c r="S572" i="7"/>
  <c r="S388" i="7"/>
  <c r="S221" i="7"/>
  <c r="S613" i="7"/>
  <c r="S632" i="7"/>
  <c r="S595" i="7"/>
  <c r="S222" i="7"/>
  <c r="S225" i="7"/>
  <c r="S624" i="7"/>
  <c r="S631" i="7"/>
  <c r="S635" i="7"/>
  <c r="S638" i="7"/>
  <c r="S649" i="7"/>
  <c r="S657" i="7"/>
  <c r="S661" i="7"/>
  <c r="S665" i="7"/>
  <c r="S690" i="7"/>
  <c r="S695" i="7"/>
  <c r="S706" i="7"/>
  <c r="S711" i="7"/>
  <c r="S712" i="7"/>
  <c r="S678" i="7"/>
  <c r="S8" i="7"/>
  <c r="S5" i="7"/>
  <c r="S11" i="7"/>
  <c r="S7" i="7"/>
  <c r="S6" i="7"/>
  <c r="S4" i="7"/>
  <c r="S10" i="7"/>
  <c r="S9" i="7"/>
  <c r="S690" i="1"/>
  <c r="S693" i="1"/>
  <c r="S705" i="1"/>
  <c r="S708" i="1"/>
  <c r="S711" i="1"/>
  <c r="S717" i="1"/>
  <c r="S720" i="1"/>
  <c r="S724" i="1"/>
  <c r="S737" i="1"/>
  <c r="S743" i="1"/>
  <c r="S727" i="1"/>
  <c r="S245" i="1"/>
  <c r="S248" i="1"/>
  <c r="S773" i="1"/>
  <c r="S733" i="1"/>
  <c r="S735" i="1"/>
  <c r="S738" i="1"/>
  <c r="S741" i="1"/>
  <c r="S668" i="1"/>
  <c r="S671" i="1"/>
  <c r="S748" i="1"/>
  <c r="S751" i="1"/>
  <c r="S754" i="1"/>
  <c r="S757" i="1"/>
  <c r="S760" i="1"/>
  <c r="S766" i="1"/>
  <c r="S769" i="1"/>
  <c r="S703" i="1"/>
  <c r="S706" i="1"/>
  <c r="S709" i="1"/>
  <c r="S712" i="1"/>
  <c r="S718" i="1"/>
  <c r="S772" i="1"/>
  <c r="S752" i="1"/>
  <c r="S755" i="1"/>
  <c r="S758" i="1"/>
  <c r="S764" i="1"/>
  <c r="S767" i="1"/>
  <c r="S770" i="1"/>
  <c r="S774" i="1"/>
  <c r="S753" i="1"/>
  <c r="S756" i="1"/>
  <c r="S759" i="1"/>
  <c r="S765" i="1"/>
  <c r="S768" i="1"/>
  <c r="S771" i="1"/>
  <c r="S740" i="1"/>
  <c r="S666" i="1"/>
  <c r="S676" i="1"/>
  <c r="S679" i="1"/>
  <c r="S685" i="1"/>
  <c r="S688" i="1"/>
  <c r="S691" i="1"/>
  <c r="S694" i="1"/>
  <c r="S697" i="1"/>
  <c r="S722" i="1"/>
  <c r="S725" i="1"/>
  <c r="S731" i="1"/>
  <c r="S734" i="1"/>
  <c r="S749" i="1"/>
  <c r="S736" i="1"/>
  <c r="S739" i="1"/>
  <c r="S742" i="1"/>
  <c r="S669" i="1"/>
  <c r="S672" i="1"/>
  <c r="S622" i="1"/>
  <c r="S625" i="1"/>
  <c r="S664" i="1"/>
  <c r="S617" i="1"/>
  <c r="S628" i="1"/>
  <c r="S631" i="1"/>
  <c r="S643" i="1"/>
  <c r="S646" i="1"/>
  <c r="S649" i="1"/>
  <c r="S653" i="1"/>
  <c r="S656" i="1"/>
  <c r="S662" i="1"/>
  <c r="S667" i="1"/>
  <c r="S677" i="1"/>
  <c r="S680" i="1"/>
  <c r="S686" i="1"/>
  <c r="S689" i="1"/>
  <c r="S692" i="1"/>
  <c r="S695" i="1"/>
  <c r="S698" i="1"/>
  <c r="S704" i="1"/>
  <c r="S707" i="1"/>
  <c r="S710" i="1"/>
  <c r="S716" i="1"/>
  <c r="S719" i="1"/>
  <c r="S723" i="1"/>
  <c r="S726" i="1"/>
  <c r="S732" i="1"/>
  <c r="S747" i="1"/>
  <c r="S750" i="1"/>
  <c r="S611" i="1"/>
  <c r="S614" i="1"/>
  <c r="S670" i="1"/>
  <c r="S637" i="1"/>
  <c r="S623" i="1"/>
  <c r="S665" i="1"/>
  <c r="S579" i="1"/>
  <c r="S582" i="1"/>
  <c r="S585" i="1"/>
  <c r="S594" i="1"/>
  <c r="S597" i="1"/>
  <c r="S600" i="1"/>
  <c r="S606" i="1"/>
  <c r="S609" i="1"/>
  <c r="S612" i="1"/>
  <c r="S615" i="1"/>
  <c r="S618" i="1"/>
  <c r="S626" i="1"/>
  <c r="S629" i="1"/>
  <c r="S635" i="1"/>
  <c r="S644" i="1"/>
  <c r="S647" i="1"/>
  <c r="S654" i="1"/>
  <c r="S663" i="1"/>
  <c r="S234" i="1"/>
  <c r="S678" i="1"/>
  <c r="S681" i="1"/>
  <c r="S687" i="1"/>
  <c r="S696" i="1"/>
  <c r="S699" i="1"/>
  <c r="S651" i="1"/>
  <c r="S657" i="1"/>
  <c r="S231" i="1"/>
  <c r="S638" i="1"/>
  <c r="S624" i="1"/>
  <c r="S532" i="1"/>
  <c r="S535" i="1"/>
  <c r="S544" i="1"/>
  <c r="S547" i="1"/>
  <c r="S550" i="1"/>
  <c r="S553" i="1"/>
  <c r="S559" i="1"/>
  <c r="S562" i="1"/>
  <c r="S565" i="1"/>
  <c r="S568" i="1"/>
  <c r="S574" i="1"/>
  <c r="S577" i="1"/>
  <c r="S580" i="1"/>
  <c r="S583" i="1"/>
  <c r="S586" i="1"/>
  <c r="S592" i="1"/>
  <c r="S595" i="1"/>
  <c r="S598" i="1"/>
  <c r="S601" i="1"/>
  <c r="S607" i="1"/>
  <c r="S610" i="1"/>
  <c r="S613" i="1"/>
  <c r="S616" i="1"/>
  <c r="S408" i="1"/>
  <c r="S627" i="1"/>
  <c r="S630" i="1"/>
  <c r="S636" i="1"/>
  <c r="S642" i="1"/>
  <c r="S645" i="1"/>
  <c r="S648" i="1"/>
  <c r="S652" i="1"/>
  <c r="S655" i="1"/>
  <c r="S658" i="1"/>
  <c r="S321" i="1"/>
  <c r="S324" i="1"/>
  <c r="S330" i="1"/>
  <c r="S333" i="1"/>
  <c r="S336" i="1"/>
  <c r="S339" i="1"/>
  <c r="S342" i="1"/>
  <c r="S348" i="1"/>
  <c r="S351" i="1"/>
  <c r="S354" i="1"/>
  <c r="S357" i="1"/>
  <c r="S360" i="1"/>
  <c r="S366" i="1"/>
  <c r="S369" i="1"/>
  <c r="S372" i="1"/>
  <c r="S378" i="1"/>
  <c r="S381" i="1"/>
  <c r="S384" i="1"/>
  <c r="S387" i="1"/>
  <c r="S393" i="1"/>
  <c r="S396" i="1"/>
  <c r="S399" i="1"/>
  <c r="S402" i="1"/>
  <c r="S412" i="1"/>
  <c r="S418" i="1"/>
  <c r="S421" i="1"/>
  <c r="S424" i="1"/>
  <c r="S427" i="1"/>
  <c r="S433" i="1"/>
  <c r="S436" i="1"/>
  <c r="S439" i="1"/>
  <c r="S445" i="1"/>
  <c r="S448" i="1"/>
  <c r="S451" i="1"/>
  <c r="S457" i="1"/>
  <c r="S460" i="1"/>
  <c r="S463" i="1"/>
  <c r="S466" i="1"/>
  <c r="S469" i="1"/>
  <c r="S475" i="1"/>
  <c r="S478" i="1"/>
  <c r="S482" i="1"/>
  <c r="S485" i="1"/>
  <c r="S491" i="1"/>
  <c r="S494" i="1"/>
  <c r="S497" i="1"/>
  <c r="S503" i="1"/>
  <c r="S506" i="1"/>
  <c r="S509" i="1"/>
  <c r="S512" i="1"/>
  <c r="S515" i="1"/>
  <c r="S518" i="1"/>
  <c r="S524" i="1"/>
  <c r="S527" i="1"/>
  <c r="S530" i="1"/>
  <c r="S533" i="1"/>
  <c r="S536" i="1"/>
  <c r="S542" i="1"/>
  <c r="S545" i="1"/>
  <c r="S548" i="1"/>
  <c r="S551" i="1"/>
  <c r="S554" i="1"/>
  <c r="S560" i="1"/>
  <c r="S563" i="1"/>
  <c r="S566" i="1"/>
  <c r="S572" i="1"/>
  <c r="S575" i="1"/>
  <c r="S578" i="1"/>
  <c r="S581" i="1"/>
  <c r="S584" i="1"/>
  <c r="S587" i="1"/>
  <c r="S593" i="1"/>
  <c r="S596" i="1"/>
  <c r="S599" i="1"/>
  <c r="S605" i="1"/>
  <c r="S608" i="1"/>
  <c r="S358" i="1"/>
  <c r="S361" i="1"/>
  <c r="S367" i="1"/>
  <c r="S370" i="1"/>
  <c r="S373" i="1"/>
  <c r="S379" i="1"/>
  <c r="S382" i="1"/>
  <c r="S385" i="1"/>
  <c r="S388" i="1"/>
  <c r="S394" i="1"/>
  <c r="S397" i="1"/>
  <c r="S400" i="1"/>
  <c r="S403" i="1"/>
  <c r="S410" i="1"/>
  <c r="S413" i="1"/>
  <c r="S419" i="1"/>
  <c r="S422" i="1"/>
  <c r="S425" i="1"/>
  <c r="S431" i="1"/>
  <c r="S434" i="1"/>
  <c r="S437" i="1"/>
  <c r="S440" i="1"/>
  <c r="S446" i="1"/>
  <c r="S449" i="1"/>
  <c r="S452" i="1"/>
  <c r="S458" i="1"/>
  <c r="S461" i="1"/>
  <c r="S464" i="1"/>
  <c r="S467" i="1"/>
  <c r="S470" i="1"/>
  <c r="S476" i="1"/>
  <c r="S479" i="1"/>
  <c r="S483" i="1"/>
  <c r="S486" i="1"/>
  <c r="S492" i="1"/>
  <c r="S495" i="1"/>
  <c r="S498" i="1"/>
  <c r="S504" i="1"/>
  <c r="S507" i="1"/>
  <c r="S510" i="1"/>
  <c r="S513" i="1"/>
  <c r="S516" i="1"/>
  <c r="S522" i="1"/>
  <c r="S525" i="1"/>
  <c r="S528" i="1"/>
  <c r="S531" i="1"/>
  <c r="S534" i="1"/>
  <c r="S537" i="1"/>
  <c r="S543" i="1"/>
  <c r="S546" i="1"/>
  <c r="S549" i="1"/>
  <c r="S552" i="1"/>
  <c r="S555" i="1"/>
  <c r="S561" i="1"/>
  <c r="S564" i="1"/>
  <c r="S567" i="1"/>
  <c r="S573" i="1"/>
  <c r="S576" i="1"/>
  <c r="S588" i="1"/>
  <c r="S50" i="1"/>
  <c r="S53" i="1"/>
  <c r="S68" i="1"/>
  <c r="S71" i="1"/>
  <c r="S74" i="1"/>
  <c r="S77" i="1"/>
  <c r="S83" i="1"/>
  <c r="S86" i="1"/>
  <c r="S89" i="1"/>
  <c r="S95" i="1"/>
  <c r="S98" i="1"/>
  <c r="S101" i="1"/>
  <c r="S107" i="1"/>
  <c r="S110" i="1"/>
  <c r="S113" i="1"/>
  <c r="S116" i="1"/>
  <c r="S119" i="1"/>
  <c r="S122" i="1"/>
  <c r="S128" i="1"/>
  <c r="S131" i="1"/>
  <c r="S134" i="1"/>
  <c r="S137" i="1"/>
  <c r="S143" i="1"/>
  <c r="S146" i="1"/>
  <c r="S149" i="1"/>
  <c r="S152" i="1"/>
  <c r="S155" i="1"/>
  <c r="S161" i="1"/>
  <c r="S164" i="1"/>
  <c r="S167" i="1"/>
  <c r="S170" i="1"/>
  <c r="S177" i="1"/>
  <c r="S180" i="1"/>
  <c r="S183" i="1"/>
  <c r="S204" i="1"/>
  <c r="S210" i="1"/>
  <c r="S228" i="1"/>
  <c r="S242" i="1"/>
  <c r="S246" i="1"/>
  <c r="S250" i="1"/>
  <c r="S253" i="1"/>
  <c r="S256" i="1"/>
  <c r="S260" i="1"/>
  <c r="S266" i="1"/>
  <c r="S269" i="1"/>
  <c r="S272" i="1"/>
  <c r="S275" i="1"/>
  <c r="S278" i="1"/>
  <c r="S284" i="1"/>
  <c r="S299" i="1"/>
  <c r="S302" i="1"/>
  <c r="S317" i="1"/>
  <c r="S323" i="1"/>
  <c r="S329" i="1"/>
  <c r="S332" i="1"/>
  <c r="S335" i="1"/>
  <c r="S338" i="1"/>
  <c r="S341" i="1"/>
  <c r="S347" i="1"/>
  <c r="S350" i="1"/>
  <c r="S353" i="1"/>
  <c r="S356" i="1"/>
  <c r="S359" i="1"/>
  <c r="S362" i="1"/>
  <c r="S368" i="1"/>
  <c r="S371" i="1"/>
  <c r="S377" i="1"/>
  <c r="S383" i="1"/>
  <c r="S386" i="1"/>
  <c r="S392" i="1"/>
  <c r="S395" i="1"/>
  <c r="S398" i="1"/>
  <c r="S401" i="1"/>
  <c r="S407" i="1"/>
  <c r="S411" i="1"/>
  <c r="S414" i="1"/>
  <c r="S420" i="1"/>
  <c r="S423" i="1"/>
  <c r="S426" i="1"/>
  <c r="S432" i="1"/>
  <c r="S435" i="1"/>
  <c r="S438" i="1"/>
  <c r="S444" i="1"/>
  <c r="S447" i="1"/>
  <c r="S450" i="1"/>
  <c r="S453" i="1"/>
  <c r="S459" i="1"/>
  <c r="S462" i="1"/>
  <c r="S465" i="1"/>
  <c r="S468" i="1"/>
  <c r="S474" i="1"/>
  <c r="S477" i="1"/>
  <c r="S480" i="1"/>
  <c r="S481" i="1"/>
  <c r="S484" i="1"/>
  <c r="S490" i="1"/>
  <c r="S493" i="1"/>
  <c r="S496" i="1"/>
  <c r="S499" i="1"/>
  <c r="S505" i="1"/>
  <c r="S508" i="1"/>
  <c r="S511" i="1"/>
  <c r="S514" i="1"/>
  <c r="S517" i="1"/>
  <c r="S523" i="1"/>
  <c r="S526" i="1"/>
  <c r="S529" i="1"/>
  <c r="S538" i="1"/>
  <c r="S409" i="1"/>
  <c r="S380" i="1"/>
  <c r="S4" i="1"/>
  <c r="S7" i="1"/>
  <c r="S10" i="1"/>
  <c r="S16" i="1"/>
  <c r="S19" i="1"/>
  <c r="S22" i="1"/>
  <c r="S28" i="1"/>
  <c r="S31" i="1"/>
  <c r="S34" i="1"/>
  <c r="S37" i="1"/>
  <c r="S43" i="1"/>
  <c r="S46" i="1"/>
  <c r="S49" i="1"/>
  <c r="S52" i="1"/>
  <c r="S55" i="1"/>
  <c r="S58" i="1"/>
  <c r="S61" i="1"/>
  <c r="S67" i="1"/>
  <c r="S70" i="1"/>
  <c r="S73" i="1"/>
  <c r="S76" i="1"/>
  <c r="S82" i="1"/>
  <c r="S85" i="1"/>
  <c r="S88" i="1"/>
  <c r="S91" i="1"/>
  <c r="S97" i="1"/>
  <c r="S100" i="1"/>
  <c r="S106" i="1"/>
  <c r="S109" i="1"/>
  <c r="S112" i="1"/>
  <c r="S115" i="1"/>
  <c r="S118" i="1"/>
  <c r="S121" i="1"/>
  <c r="S127" i="1"/>
  <c r="S130" i="1"/>
  <c r="S133" i="1"/>
  <c r="S136" i="1"/>
  <c r="S142" i="1"/>
  <c r="S145" i="1"/>
  <c r="S148" i="1"/>
  <c r="S151" i="1"/>
  <c r="S154" i="1"/>
  <c r="S160" i="1"/>
  <c r="S163" i="1"/>
  <c r="S166" i="1"/>
  <c r="S169" i="1"/>
  <c r="S176" i="1"/>
  <c r="S179" i="1"/>
  <c r="S182" i="1"/>
  <c r="S197" i="1"/>
  <c r="S203" i="1"/>
  <c r="S209" i="1"/>
  <c r="S212" i="1"/>
  <c r="S224" i="1"/>
  <c r="S227" i="1"/>
  <c r="S230" i="1"/>
  <c r="S241" i="1"/>
  <c r="S244" i="1"/>
  <c r="S249" i="1"/>
  <c r="S252" i="1"/>
  <c r="S255" i="1"/>
  <c r="S259" i="1"/>
  <c r="S262" i="1"/>
  <c r="S268" i="1"/>
  <c r="S271" i="1"/>
  <c r="S274" i="1"/>
  <c r="S277" i="1"/>
  <c r="S280" i="1"/>
  <c r="S301" i="1"/>
  <c r="S307" i="1"/>
  <c r="S322" i="1"/>
  <c r="S325" i="1"/>
  <c r="S331" i="1"/>
  <c r="S334" i="1"/>
  <c r="S337" i="1"/>
  <c r="S340" i="1"/>
  <c r="S346" i="1"/>
  <c r="S349" i="1"/>
  <c r="S352" i="1"/>
  <c r="S355" i="1"/>
  <c r="S213" i="1"/>
  <c r="S216" i="1"/>
  <c r="S111" i="1"/>
  <c r="S114" i="1"/>
  <c r="S117" i="1"/>
  <c r="S129" i="1"/>
  <c r="S132" i="1"/>
  <c r="S135" i="1"/>
  <c r="S141" i="1"/>
  <c r="S144" i="1"/>
  <c r="S147" i="1"/>
  <c r="S150" i="1"/>
  <c r="S153" i="1"/>
  <c r="S156" i="1"/>
  <c r="S162" i="1"/>
  <c r="S165" i="1"/>
  <c r="S168" i="1"/>
  <c r="S171" i="1"/>
  <c r="S175" i="1"/>
  <c r="S178" i="1"/>
  <c r="S181" i="1"/>
  <c r="S187" i="1"/>
  <c r="S202" i="1"/>
  <c r="S208" i="1"/>
  <c r="S211" i="1"/>
  <c r="S223" i="1"/>
  <c r="S226" i="1"/>
  <c r="S229" i="1"/>
  <c r="S240" i="1"/>
  <c r="S243" i="1"/>
  <c r="S247" i="1"/>
  <c r="S251" i="1"/>
  <c r="S254" i="1"/>
  <c r="S258" i="1"/>
  <c r="S261" i="1"/>
  <c r="S267" i="1"/>
  <c r="S270" i="1"/>
  <c r="S273" i="1"/>
  <c r="S276" i="1"/>
  <c r="S279" i="1"/>
  <c r="S300" i="1"/>
  <c r="S303" i="1"/>
  <c r="S236" i="1"/>
  <c r="S233" i="1"/>
  <c r="S215" i="1"/>
  <c r="S218" i="1"/>
  <c r="S222" i="1"/>
  <c r="S225" i="1"/>
  <c r="S257" i="1"/>
  <c r="S235" i="1"/>
  <c r="S232" i="1"/>
  <c r="S214" i="1"/>
  <c r="S217" i="1"/>
  <c r="S33" i="1"/>
  <c r="S36" i="1"/>
  <c r="S45" i="1"/>
  <c r="S48" i="1"/>
  <c r="S51" i="1"/>
  <c r="S54" i="1"/>
  <c r="S57" i="1"/>
  <c r="S60" i="1"/>
  <c r="S66" i="1"/>
  <c r="S69" i="1"/>
  <c r="S72" i="1"/>
  <c r="S75" i="1"/>
  <c r="S78" i="1"/>
  <c r="S84" i="1"/>
  <c r="S87" i="1"/>
  <c r="S90" i="1"/>
  <c r="S96" i="1"/>
  <c r="S99" i="1"/>
  <c r="S102" i="1"/>
  <c r="S108" i="1"/>
  <c r="S120" i="1"/>
  <c r="S123" i="1"/>
  <c r="S5" i="1"/>
  <c r="S8" i="1"/>
  <c r="S11" i="1"/>
  <c r="S20" i="1"/>
  <c r="S23" i="1"/>
  <c r="S29" i="1"/>
  <c r="S32" i="1"/>
  <c r="S35" i="1"/>
  <c r="S38" i="1"/>
  <c r="S44" i="1"/>
  <c r="S47" i="1"/>
  <c r="S56" i="1"/>
  <c r="S59" i="1"/>
  <c r="S62" i="1"/>
  <c r="S17" i="1"/>
  <c r="S6" i="1"/>
  <c r="S9" i="1"/>
  <c r="S15" i="1"/>
  <c r="S18" i="1"/>
  <c r="S21" i="1"/>
  <c r="S24" i="1"/>
  <c r="S30" i="1"/>
  <c r="S39" i="1"/>
  <c r="W678" i="7"/>
  <c r="W502" i="7"/>
  <c r="W652" i="7"/>
  <c r="R265" i="7"/>
  <c r="R306" i="7"/>
  <c r="Q103" i="7"/>
  <c r="R585" i="7"/>
  <c r="Q25" i="7"/>
  <c r="Q63" i="7"/>
  <c r="Q354" i="7"/>
  <c r="Q528" i="7"/>
  <c r="Q12" i="7"/>
  <c r="Q578" i="7"/>
  <c r="Q125" i="7"/>
  <c r="Q92" i="7"/>
  <c r="Q79" i="7"/>
  <c r="V49" i="7"/>
  <c r="W49" i="7" s="1"/>
  <c r="V340" i="7"/>
  <c r="W340" i="7" s="1"/>
  <c r="V117" i="7"/>
  <c r="R384" i="7"/>
  <c r="V447" i="7"/>
  <c r="W447" i="7" s="1"/>
  <c r="V10" i="7"/>
  <c r="V75" i="7"/>
  <c r="V7" i="7"/>
  <c r="W7" i="7" s="1"/>
  <c r="V55" i="7"/>
  <c r="W55" i="7" s="1"/>
  <c r="V123" i="7"/>
  <c r="W123" i="7" s="1"/>
  <c r="W172" i="7"/>
  <c r="V174" i="7"/>
  <c r="W174" i="7" s="1"/>
  <c r="V383" i="7"/>
  <c r="W383" i="7" s="1"/>
  <c r="R40" i="7"/>
  <c r="R63" i="7"/>
  <c r="V61" i="7"/>
  <c r="W61" i="7" s="1"/>
  <c r="R103" i="7"/>
  <c r="V136" i="7"/>
  <c r="W136" i="7" s="1"/>
  <c r="V153" i="7"/>
  <c r="W153" i="7" s="1"/>
  <c r="V200" i="7"/>
  <c r="W200" i="7" s="1"/>
  <c r="R434" i="7"/>
  <c r="R451" i="7"/>
  <c r="V450" i="7"/>
  <c r="W450" i="7" s="1"/>
  <c r="V539" i="7"/>
  <c r="W539" i="7" s="1"/>
  <c r="V15" i="7"/>
  <c r="W15" i="7" s="1"/>
  <c r="V147" i="7"/>
  <c r="R211" i="7"/>
  <c r="V4" i="7"/>
  <c r="V21" i="7"/>
  <c r="W21" i="7" s="1"/>
  <c r="V69" i="7"/>
  <c r="W69" i="7" s="1"/>
  <c r="V278" i="7"/>
  <c r="W278" i="7" s="1"/>
  <c r="V304" i="7"/>
  <c r="W304" i="7" s="1"/>
  <c r="Q369" i="7"/>
  <c r="V374" i="7"/>
  <c r="W374" i="7" s="1"/>
  <c r="Q395" i="7"/>
  <c r="R469" i="7"/>
  <c r="R561" i="7"/>
  <c r="V643" i="7"/>
  <c r="V113" i="7"/>
  <c r="W113" i="7" s="1"/>
  <c r="V334" i="7"/>
  <c r="V474" i="7"/>
  <c r="W474" i="7" s="1"/>
  <c r="R12" i="7"/>
  <c r="V23" i="7"/>
  <c r="W23" i="7" s="1"/>
  <c r="W24" i="7"/>
  <c r="V32" i="7"/>
  <c r="W32" i="7" s="1"/>
  <c r="V34" i="7"/>
  <c r="W34" i="7" s="1"/>
  <c r="V35" i="7"/>
  <c r="V43" i="7"/>
  <c r="W43" i="7" s="1"/>
  <c r="V71" i="7"/>
  <c r="W71" i="7" s="1"/>
  <c r="V72" i="7"/>
  <c r="Q179" i="7"/>
  <c r="V328" i="7"/>
  <c r="Q408" i="7"/>
  <c r="Q434" i="7"/>
  <c r="V444" i="7"/>
  <c r="W444" i="7" s="1"/>
  <c r="V479" i="7"/>
  <c r="W479" i="7" s="1"/>
  <c r="W654" i="7"/>
  <c r="V38" i="7"/>
  <c r="V58" i="7"/>
  <c r="W58" i="7" s="1"/>
  <c r="V269" i="7"/>
  <c r="W269" i="7" s="1"/>
  <c r="W88" i="7"/>
  <c r="W89" i="7"/>
  <c r="R154" i="7"/>
  <c r="R179" i="7"/>
  <c r="V242" i="7"/>
  <c r="W242" i="7" s="1"/>
  <c r="Q323" i="7"/>
  <c r="Q421" i="7"/>
  <c r="Q469" i="7"/>
  <c r="R481" i="7"/>
  <c r="R515" i="7"/>
  <c r="V656" i="7"/>
  <c r="W656" i="7" s="1"/>
  <c r="V553" i="7"/>
  <c r="W553" i="7" s="1"/>
  <c r="V598" i="7"/>
  <c r="W598" i="7" s="1"/>
  <c r="V603" i="7"/>
  <c r="W603" i="7" s="1"/>
  <c r="Q683" i="7"/>
  <c r="V697" i="7"/>
  <c r="W697" i="7" s="1"/>
  <c r="V83" i="7"/>
  <c r="W83" i="7" s="1"/>
  <c r="V610" i="7"/>
  <c r="W610" i="7" s="1"/>
  <c r="Q671" i="7"/>
  <c r="Q585" i="7"/>
  <c r="R626" i="7"/>
  <c r="V686" i="7"/>
  <c r="W686" i="7" s="1"/>
  <c r="W692" i="7"/>
  <c r="V695" i="7"/>
  <c r="W695" i="7" s="1"/>
  <c r="W661" i="7"/>
  <c r="W223" i="7"/>
  <c r="W537" i="7"/>
  <c r="W300" i="7"/>
  <c r="W245" i="7"/>
  <c r="W229" i="7"/>
  <c r="W235" i="7"/>
  <c r="W140" i="7"/>
  <c r="W110" i="7"/>
  <c r="W86" i="7"/>
  <c r="W78" i="7"/>
  <c r="W66" i="7"/>
  <c r="W46" i="7"/>
  <c r="W52" i="7"/>
  <c r="W29" i="7"/>
  <c r="W20" i="7"/>
  <c r="W285" i="7"/>
  <c r="W257" i="7"/>
  <c r="W346" i="7"/>
  <c r="W98" i="7"/>
  <c r="W377" i="7"/>
  <c r="W159" i="7"/>
  <c r="W249" i="7"/>
  <c r="W303" i="7"/>
  <c r="W454" i="7"/>
  <c r="Q40" i="7"/>
  <c r="W54" i="7"/>
  <c r="R92" i="7"/>
  <c r="W96" i="7"/>
  <c r="W158" i="7"/>
  <c r="W183" i="7"/>
  <c r="W297" i="7"/>
  <c r="R226" i="7"/>
  <c r="Q250" i="7"/>
  <c r="W287" i="7"/>
  <c r="W321" i="7"/>
  <c r="W394" i="7"/>
  <c r="W485" i="7"/>
  <c r="W37" i="7"/>
  <c r="R79" i="7"/>
  <c r="W68" i="7"/>
  <c r="W91" i="7"/>
  <c r="W95" i="7"/>
  <c r="W99" i="7"/>
  <c r="R125" i="7"/>
  <c r="W131" i="7"/>
  <c r="W134" i="7"/>
  <c r="Q169" i="7"/>
  <c r="W163" i="7"/>
  <c r="W168" i="7"/>
  <c r="W194" i="7"/>
  <c r="W196" i="7"/>
  <c r="W241" i="7"/>
  <c r="W583" i="7"/>
  <c r="R250" i="7"/>
  <c r="W237" i="7"/>
  <c r="W248" i="7"/>
  <c r="W310" i="7"/>
  <c r="W318" i="7"/>
  <c r="W332" i="7"/>
  <c r="W372" i="7"/>
  <c r="W381" i="7"/>
  <c r="W401" i="7"/>
  <c r="W459" i="7"/>
  <c r="W509" i="7"/>
  <c r="W512" i="7"/>
  <c r="W190" i="7"/>
  <c r="W232" i="7"/>
  <c r="W350" i="7"/>
  <c r="W390" i="7"/>
  <c r="R137" i="7"/>
  <c r="W130" i="7"/>
  <c r="W176" i="7"/>
  <c r="W195" i="7"/>
  <c r="W240" i="7"/>
  <c r="W216" i="7"/>
  <c r="W275" i="7"/>
  <c r="W277" i="7"/>
  <c r="W282" i="7"/>
  <c r="W291" i="7"/>
  <c r="W322" i="7"/>
  <c r="W342" i="7"/>
  <c r="W357" i="7"/>
  <c r="R25" i="7"/>
  <c r="W19" i="7"/>
  <c r="W36" i="7"/>
  <c r="W67" i="7"/>
  <c r="W90" i="7"/>
  <c r="W102" i="7"/>
  <c r="W118" i="7"/>
  <c r="W122" i="7"/>
  <c r="W141" i="7"/>
  <c r="W150" i="7"/>
  <c r="W173" i="7"/>
  <c r="R197" i="7"/>
  <c r="W191" i="7"/>
  <c r="W203" i="7"/>
  <c r="W50" i="7"/>
  <c r="W597" i="7"/>
  <c r="W584" i="7"/>
  <c r="W238" i="7"/>
  <c r="R288" i="7"/>
  <c r="W270" i="7"/>
  <c r="W418" i="7"/>
  <c r="W142" i="7"/>
  <c r="W296" i="7"/>
  <c r="W681" i="7"/>
  <c r="W263" i="7"/>
  <c r="W271" i="7"/>
  <c r="W677" i="7"/>
  <c r="W361" i="7"/>
  <c r="W378" i="7"/>
  <c r="W541" i="7"/>
  <c r="W121" i="7"/>
  <c r="W129" i="7"/>
  <c r="Q154" i="7"/>
  <c r="W143" i="7"/>
  <c r="W146" i="7"/>
  <c r="W151" i="7"/>
  <c r="W167" i="7"/>
  <c r="W185" i="7"/>
  <c r="W188" i="7"/>
  <c r="W192" i="7"/>
  <c r="W204" i="7"/>
  <c r="W218" i="7"/>
  <c r="W51" i="7"/>
  <c r="W243" i="7"/>
  <c r="W255" i="7"/>
  <c r="W272" i="7"/>
  <c r="W281" i="7"/>
  <c r="W335" i="7"/>
  <c r="W366" i="7"/>
  <c r="W393" i="7"/>
  <c r="W432" i="7"/>
  <c r="W534" i="7"/>
  <c r="W9" i="7"/>
  <c r="W11" i="7"/>
  <c r="W28" i="7"/>
  <c r="W30" i="7"/>
  <c r="W44" i="7"/>
  <c r="W59" i="7"/>
  <c r="W76" i="7"/>
  <c r="W114" i="7"/>
  <c r="W116" i="7"/>
  <c r="W124" i="7"/>
  <c r="W144" i="7"/>
  <c r="W157" i="7"/>
  <c r="W165" i="7"/>
  <c r="W178" i="7"/>
  <c r="W187" i="7"/>
  <c r="Q211" i="7"/>
  <c r="W233" i="7"/>
  <c r="W254" i="7"/>
  <c r="W256" i="7"/>
  <c r="W261" i="7"/>
  <c r="R323" i="7"/>
  <c r="W326" i="7"/>
  <c r="R369" i="7"/>
  <c r="W709" i="7"/>
  <c r="R169" i="7"/>
  <c r="W162" i="7"/>
  <c r="W166" i="7"/>
  <c r="W182" i="7"/>
  <c r="W186" i="7"/>
  <c r="W189" i="7"/>
  <c r="W193" i="7"/>
  <c r="W215" i="7"/>
  <c r="W260" i="7"/>
  <c r="W264" i="7"/>
  <c r="W219" i="7"/>
  <c r="W309" i="7"/>
  <c r="W314" i="7"/>
  <c r="W319" i="7"/>
  <c r="Q343" i="7"/>
  <c r="W339" i="7"/>
  <c r="W352" i="7"/>
  <c r="W387" i="7"/>
  <c r="W411" i="7"/>
  <c r="W133" i="7"/>
  <c r="W655" i="7"/>
  <c r="W555" i="7"/>
  <c r="W135" i="7"/>
  <c r="W145" i="7"/>
  <c r="W177" i="7"/>
  <c r="Q197" i="7"/>
  <c r="W298" i="7"/>
  <c r="W682" i="7"/>
  <c r="Q265" i="7"/>
  <c r="W284" i="7"/>
  <c r="W305" i="7"/>
  <c r="R343" i="7"/>
  <c r="W331" i="7"/>
  <c r="W337" i="7"/>
  <c r="R354" i="7"/>
  <c r="W365" i="7"/>
  <c r="W392" i="7"/>
  <c r="Q137" i="7"/>
  <c r="W149" i="7"/>
  <c r="W160" i="7"/>
  <c r="W202" i="7"/>
  <c r="Q226" i="7"/>
  <c r="W231" i="7"/>
  <c r="W247" i="7"/>
  <c r="W258" i="7"/>
  <c r="Q288" i="7"/>
  <c r="W280" i="7"/>
  <c r="W301" i="7"/>
  <c r="W316" i="7"/>
  <c r="W341" i="7"/>
  <c r="W358" i="7"/>
  <c r="W405" i="7"/>
  <c r="Q451" i="7"/>
  <c r="W438" i="7"/>
  <c r="W494" i="7"/>
  <c r="W513" i="7"/>
  <c r="W525" i="7"/>
  <c r="W313" i="7"/>
  <c r="W317" i="7"/>
  <c r="W349" i="7"/>
  <c r="W353" i="7"/>
  <c r="W404" i="7"/>
  <c r="W407" i="7"/>
  <c r="W441" i="7"/>
  <c r="W523" i="7"/>
  <c r="W569" i="7"/>
  <c r="W302" i="7"/>
  <c r="W320" i="7"/>
  <c r="W338" i="7"/>
  <c r="Q384" i="7"/>
  <c r="W380" i="7"/>
  <c r="W391" i="7"/>
  <c r="W415" i="7"/>
  <c r="W439" i="7"/>
  <c r="W465" i="7"/>
  <c r="Q498" i="7"/>
  <c r="W489" i="7"/>
  <c r="W493" i="7"/>
  <c r="W632" i="7"/>
  <c r="Q306" i="7"/>
  <c r="W311" i="7"/>
  <c r="W347" i="7"/>
  <c r="W362" i="7"/>
  <c r="W367" i="7"/>
  <c r="R395" i="7"/>
  <c r="R408" i="7"/>
  <c r="W399" i="7"/>
  <c r="R421" i="7"/>
  <c r="W426" i="7"/>
  <c r="W433" i="7"/>
  <c r="W484" i="7"/>
  <c r="W527" i="7"/>
  <c r="R548" i="7"/>
  <c r="W547" i="7"/>
  <c r="W651" i="7"/>
  <c r="W457" i="7"/>
  <c r="W491" i="7"/>
  <c r="W497" i="7"/>
  <c r="W505" i="7"/>
  <c r="W511" i="7"/>
  <c r="W556" i="7"/>
  <c r="W225" i="7"/>
  <c r="W704" i="7"/>
  <c r="W360" i="7"/>
  <c r="W403" i="7"/>
  <c r="W456" i="7"/>
  <c r="W458" i="7"/>
  <c r="W463" i="7"/>
  <c r="W468" i="7"/>
  <c r="W519" i="7"/>
  <c r="Q548" i="7"/>
  <c r="W559" i="7"/>
  <c r="W619" i="7"/>
  <c r="W364" i="7"/>
  <c r="W398" i="7"/>
  <c r="W429" i="7"/>
  <c r="W467" i="7"/>
  <c r="W510" i="7"/>
  <c r="W536" i="7"/>
  <c r="R578" i="7"/>
  <c r="W462" i="7"/>
  <c r="W466" i="7"/>
  <c r="W488" i="7"/>
  <c r="W492" i="7"/>
  <c r="W495" i="7"/>
  <c r="W108" i="7"/>
  <c r="W592" i="7"/>
  <c r="W518" i="7"/>
  <c r="W544" i="7"/>
  <c r="W551" i="7"/>
  <c r="W565" i="7"/>
  <c r="W571" i="7"/>
  <c r="W389" i="7"/>
  <c r="W607" i="7"/>
  <c r="Q481" i="7"/>
  <c r="Q515" i="7"/>
  <c r="W590" i="7"/>
  <c r="W593" i="7"/>
  <c r="W531" i="7"/>
  <c r="W540" i="7"/>
  <c r="W545" i="7"/>
  <c r="W554" i="7"/>
  <c r="W601" i="7"/>
  <c r="W460" i="7"/>
  <c r="R498" i="7"/>
  <c r="W486" i="7"/>
  <c r="W508" i="7"/>
  <c r="W18" i="7"/>
  <c r="W522" i="7"/>
  <c r="W567" i="7"/>
  <c r="W570" i="7"/>
  <c r="W577" i="7"/>
  <c r="Q604" i="7"/>
  <c r="W657" i="7"/>
  <c r="R528" i="7"/>
  <c r="W520" i="7"/>
  <c r="W542" i="7"/>
  <c r="W574" i="7"/>
  <c r="W581" i="7"/>
  <c r="W613" i="7"/>
  <c r="W653" i="7"/>
  <c r="W636" i="7"/>
  <c r="W639" i="7"/>
  <c r="W694" i="7"/>
  <c r="W526" i="7"/>
  <c r="Q561" i="7"/>
  <c r="W564" i="7"/>
  <c r="W566" i="7"/>
  <c r="W568" i="7"/>
  <c r="W641" i="7"/>
  <c r="W710" i="7"/>
  <c r="W582" i="7"/>
  <c r="W614" i="7"/>
  <c r="W594" i="7"/>
  <c r="W642" i="7"/>
  <c r="W635" i="7"/>
  <c r="W688" i="7"/>
  <c r="W711" i="7"/>
  <c r="W595" i="7"/>
  <c r="W622" i="7"/>
  <c r="W665" i="7"/>
  <c r="W224" i="7"/>
  <c r="R615" i="7"/>
  <c r="W621" i="7"/>
  <c r="W220" i="7"/>
  <c r="W676" i="7"/>
  <c r="W707" i="7"/>
  <c r="R604" i="7"/>
  <c r="Q615" i="7"/>
  <c r="W611" i="7"/>
  <c r="W629" i="7"/>
  <c r="W640" i="7"/>
  <c r="W649" i="7"/>
  <c r="W650" i="7"/>
  <c r="W693" i="7"/>
  <c r="W698" i="7"/>
  <c r="W705" i="7"/>
  <c r="W623" i="7"/>
  <c r="W662" i="7"/>
  <c r="W207" i="7"/>
  <c r="R714" i="7"/>
  <c r="W618" i="7"/>
  <c r="W624" i="7"/>
  <c r="Q644" i="7"/>
  <c r="W630" i="7"/>
  <c r="W637" i="7"/>
  <c r="W663" i="7"/>
  <c r="W674" i="7"/>
  <c r="W712" i="7"/>
  <c r="Q626" i="7"/>
  <c r="R644" i="7"/>
  <c r="W631" i="7"/>
  <c r="W634" i="7"/>
  <c r="W647" i="7"/>
  <c r="W668" i="7"/>
  <c r="W670" i="7"/>
  <c r="W210" i="7"/>
  <c r="W699" i="7"/>
  <c r="W703" i="7"/>
  <c r="W708" i="7"/>
  <c r="W713" i="7"/>
  <c r="R658" i="7"/>
  <c r="W664" i="7"/>
  <c r="R683" i="7"/>
  <c r="W206" i="7"/>
  <c r="R700" i="7"/>
  <c r="W689" i="7"/>
  <c r="W675" i="7"/>
  <c r="Q658" i="7"/>
  <c r="R671" i="7"/>
  <c r="W706" i="7"/>
  <c r="W209" i="7"/>
  <c r="Q700" i="7"/>
  <c r="Q714" i="7"/>
  <c r="W773" i="1"/>
  <c r="W721" i="1"/>
  <c r="W296" i="1"/>
  <c r="W292" i="1"/>
  <c r="W289" i="1"/>
  <c r="W257" i="1"/>
  <c r="W248" i="1"/>
  <c r="W245" i="1"/>
  <c r="W451" i="7" l="1"/>
  <c r="F34" i="6" s="1"/>
  <c r="W481" i="7"/>
  <c r="F36" i="6" s="1"/>
  <c r="W328" i="7"/>
  <c r="W147" i="7"/>
  <c r="W154" i="7" s="1"/>
  <c r="F15" i="6" s="1"/>
  <c r="W75" i="7"/>
  <c r="W434" i="7"/>
  <c r="F33" i="6" s="1"/>
  <c r="W25" i="7"/>
  <c r="F7" i="6" s="1"/>
  <c r="W72" i="7"/>
  <c r="W4" i="7"/>
  <c r="W117" i="7"/>
  <c r="W125" i="7" s="1"/>
  <c r="F13" i="6" s="1"/>
  <c r="W35" i="7"/>
  <c r="W334" i="7"/>
  <c r="W643" i="7"/>
  <c r="W644" i="7" s="1"/>
  <c r="F49" i="6" s="1"/>
  <c r="W10" i="7"/>
  <c r="W38" i="7"/>
  <c r="W250" i="7"/>
  <c r="F21" i="6" s="1"/>
  <c r="W63" i="7"/>
  <c r="F9" i="6" s="1"/>
  <c r="W211" i="7"/>
  <c r="F19" i="6" s="1"/>
  <c r="W700" i="7"/>
  <c r="F53" i="6" s="1"/>
  <c r="W92" i="7"/>
  <c r="F11" i="6" s="1"/>
  <c r="W671" i="7"/>
  <c r="F51" i="6" s="1"/>
  <c r="W604" i="7"/>
  <c r="F46" i="6" s="1"/>
  <c r="W515" i="7"/>
  <c r="F38" i="6" s="1"/>
  <c r="W288" i="7"/>
  <c r="F23" i="6" s="1"/>
  <c r="W265" i="7"/>
  <c r="F22" i="6" s="1"/>
  <c r="W226" i="7"/>
  <c r="F20" i="6" s="1"/>
  <c r="W137" i="7"/>
  <c r="F14" i="6" s="1"/>
  <c r="W714" i="7"/>
  <c r="F54" i="6" s="1"/>
  <c r="W658" i="7"/>
  <c r="F50" i="6" s="1"/>
  <c r="W626" i="7"/>
  <c r="F48" i="6" s="1"/>
  <c r="W585" i="7"/>
  <c r="F45" i="6" s="1"/>
  <c r="W548" i="7"/>
  <c r="F41" i="6" s="1"/>
  <c r="W683" i="7"/>
  <c r="F52" i="6" s="1"/>
  <c r="W498" i="7"/>
  <c r="F37" i="6" s="1"/>
  <c r="W369" i="7"/>
  <c r="F28" i="6" s="1"/>
  <c r="W179" i="7"/>
  <c r="F17" i="6" s="1"/>
  <c r="W469" i="7"/>
  <c r="F35" i="6" s="1"/>
  <c r="W561" i="7"/>
  <c r="F42" i="6" s="1"/>
  <c r="W323" i="7"/>
  <c r="F25" i="6" s="1"/>
  <c r="W306" i="7"/>
  <c r="F24" i="6" s="1"/>
  <c r="W384" i="7"/>
  <c r="F29" i="6" s="1"/>
  <c r="W169" i="7"/>
  <c r="F16" i="6" s="1"/>
  <c r="W103" i="7"/>
  <c r="F12" i="6" s="1"/>
  <c r="W578" i="7"/>
  <c r="F43" i="6" s="1"/>
  <c r="W615" i="7"/>
  <c r="F47" i="6" s="1"/>
  <c r="W528" i="7"/>
  <c r="F40" i="6" s="1"/>
  <c r="W408" i="7"/>
  <c r="F31" i="6" s="1"/>
  <c r="W421" i="7"/>
  <c r="F32" i="6" s="1"/>
  <c r="W395" i="7"/>
  <c r="F30" i="6" s="1"/>
  <c r="W197" i="7"/>
  <c r="F18" i="6" s="1"/>
  <c r="W354" i="7"/>
  <c r="F27" i="6" s="1"/>
  <c r="W79" i="7" l="1"/>
  <c r="F10" i="6" s="1"/>
  <c r="W343" i="7"/>
  <c r="F26" i="6" s="1"/>
  <c r="W40" i="7"/>
  <c r="F8" i="6" s="1"/>
  <c r="W12" i="7"/>
  <c r="F6" i="6" s="1"/>
  <c r="J585" i="7"/>
  <c r="J12" i="7"/>
  <c r="J103" i="7"/>
  <c r="J306" i="7"/>
  <c r="J671" i="7"/>
  <c r="J604" i="7"/>
  <c r="J343" i="7"/>
  <c r="J714" i="7"/>
  <c r="J323" i="7"/>
  <c r="J369" i="7"/>
  <c r="J63" i="7"/>
  <c r="J169" i="7"/>
  <c r="J561" i="7"/>
  <c r="J384" i="7"/>
  <c r="J700" i="7"/>
  <c r="J615" i="7"/>
  <c r="J434" i="7"/>
  <c r="J578" i="7"/>
  <c r="J137" i="7"/>
  <c r="J644" i="7"/>
  <c r="J421" i="7"/>
  <c r="J658" i="7"/>
  <c r="J498" i="7"/>
  <c r="J288" i="7"/>
  <c r="J226" i="7"/>
  <c r="J92" i="7"/>
  <c r="J515" i="7"/>
  <c r="J469" i="7"/>
  <c r="J25" i="7"/>
  <c r="J451" i="7"/>
  <c r="J250" i="7"/>
  <c r="J211" i="7"/>
  <c r="J265" i="7"/>
  <c r="J125" i="7"/>
  <c r="J197" i="7"/>
  <c r="J528" i="7"/>
  <c r="J683" i="7"/>
  <c r="J79" i="7"/>
  <c r="J154" i="7"/>
  <c r="J354" i="7"/>
  <c r="J395" i="7"/>
  <c r="J40" i="7"/>
  <c r="J481" i="7"/>
  <c r="J626" i="7"/>
  <c r="J179" i="7"/>
  <c r="J408" i="7"/>
  <c r="J548" i="7"/>
  <c r="T585" i="7" l="1"/>
  <c r="T25" i="7"/>
  <c r="T103" i="7"/>
  <c r="T265" i="7"/>
  <c r="T384" i="7" l="1"/>
  <c r="T498" i="7"/>
  <c r="T408" i="7"/>
  <c r="S585" i="7"/>
  <c r="S12" i="7"/>
  <c r="S561" i="7"/>
  <c r="S671" i="7"/>
  <c r="S515" i="7"/>
  <c r="S250" i="7"/>
  <c r="S226" i="7"/>
  <c r="S683" i="7"/>
  <c r="S384" i="7"/>
  <c r="S40" i="7"/>
  <c r="S578" i="7"/>
  <c r="S469" i="7"/>
  <c r="S548" i="7"/>
  <c r="T40" i="7"/>
  <c r="T561" i="7"/>
  <c r="T79" i="7"/>
  <c r="T528" i="7"/>
  <c r="T548" i="7"/>
  <c r="T714" i="7"/>
  <c r="T395" i="7"/>
  <c r="T354" i="7"/>
  <c r="T343" i="7"/>
  <c r="T12" i="7"/>
  <c r="T700" i="7"/>
  <c r="T658" i="7"/>
  <c r="T179" i="7"/>
  <c r="T604" i="7"/>
  <c r="T92" i="7"/>
  <c r="T469" i="7"/>
  <c r="T515" i="7"/>
  <c r="T644" i="7"/>
  <c r="T63" i="7"/>
  <c r="T288" i="7"/>
  <c r="T197" i="7"/>
  <c r="S498" i="7"/>
  <c r="S343" i="7"/>
  <c r="S481" i="7"/>
  <c r="S25" i="7"/>
  <c r="S528" i="7"/>
  <c r="S154" i="7"/>
  <c r="S421" i="7"/>
  <c r="S169" i="7"/>
  <c r="S103" i="7"/>
  <c r="S179" i="7"/>
  <c r="S395" i="7"/>
  <c r="S451" i="7"/>
  <c r="S626" i="7"/>
  <c r="S354" i="7"/>
  <c r="S408" i="7"/>
  <c r="S714" i="7"/>
  <c r="S79" i="7"/>
  <c r="S434" i="7"/>
  <c r="S211" i="7"/>
  <c r="S644" i="7"/>
  <c r="S137" i="7"/>
  <c r="S604" i="7"/>
  <c r="S658" i="7"/>
  <c r="S288" i="7"/>
  <c r="S700" i="7"/>
  <c r="S369" i="7"/>
  <c r="S323" i="7"/>
  <c r="S92" i="7"/>
  <c r="S197" i="7"/>
  <c r="S615" i="7"/>
  <c r="S63" i="7"/>
  <c r="S125" i="7"/>
  <c r="S265" i="7"/>
  <c r="S306" i="7"/>
  <c r="P76" i="1"/>
  <c r="P75" i="1"/>
  <c r="P74" i="1"/>
  <c r="P73" i="1"/>
  <c r="P72" i="1"/>
  <c r="P71" i="1"/>
  <c r="H74" i="1"/>
  <c r="E74" i="1"/>
  <c r="V74" i="1" s="1"/>
  <c r="H73" i="1"/>
  <c r="E73" i="1"/>
  <c r="V73" i="1" s="1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P769" i="1"/>
  <c r="P768" i="1"/>
  <c r="P767" i="1"/>
  <c r="P766" i="1"/>
  <c r="P765" i="1"/>
  <c r="P764" i="1"/>
  <c r="P759" i="1"/>
  <c r="P748" i="1"/>
  <c r="P747" i="1"/>
  <c r="P726" i="1"/>
  <c r="P725" i="1"/>
  <c r="P724" i="1"/>
  <c r="P723" i="1"/>
  <c r="P718" i="1"/>
  <c r="P717" i="1"/>
  <c r="P716" i="1"/>
  <c r="P711" i="1"/>
  <c r="P710" i="1"/>
  <c r="P709" i="1"/>
  <c r="P708" i="1"/>
  <c r="P707" i="1"/>
  <c r="P706" i="1"/>
  <c r="P705" i="1"/>
  <c r="P704" i="1"/>
  <c r="P703" i="1"/>
  <c r="P697" i="1"/>
  <c r="P687" i="1"/>
  <c r="P686" i="1"/>
  <c r="P685" i="1"/>
  <c r="P680" i="1"/>
  <c r="P679" i="1"/>
  <c r="P678" i="1"/>
  <c r="P677" i="1"/>
  <c r="P676" i="1"/>
  <c r="P643" i="1"/>
  <c r="P642" i="1"/>
  <c r="P628" i="1"/>
  <c r="P607" i="1"/>
  <c r="P606" i="1"/>
  <c r="P605" i="1"/>
  <c r="P600" i="1"/>
  <c r="P599" i="1"/>
  <c r="P598" i="1"/>
  <c r="P597" i="1"/>
  <c r="P596" i="1"/>
  <c r="P595" i="1"/>
  <c r="P594" i="1"/>
  <c r="P593" i="1"/>
  <c r="P592" i="1"/>
  <c r="P587" i="1"/>
  <c r="P586" i="1"/>
  <c r="P575" i="1"/>
  <c r="P574" i="1"/>
  <c r="P573" i="1"/>
  <c r="P572" i="1"/>
  <c r="P567" i="1"/>
  <c r="P566" i="1"/>
  <c r="P565" i="1"/>
  <c r="P564" i="1"/>
  <c r="P563" i="1"/>
  <c r="P562" i="1"/>
  <c r="P561" i="1"/>
  <c r="P560" i="1"/>
  <c r="P559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37" i="1"/>
  <c r="P527" i="1"/>
  <c r="P526" i="1"/>
  <c r="P525" i="1"/>
  <c r="P524" i="1"/>
  <c r="P523" i="1"/>
  <c r="P522" i="1"/>
  <c r="P517" i="1"/>
  <c r="P516" i="1"/>
  <c r="P515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P498" i="1"/>
  <c r="P497" i="1"/>
  <c r="P496" i="1"/>
  <c r="P495" i="1"/>
  <c r="P494" i="1"/>
  <c r="P493" i="1"/>
  <c r="P492" i="1"/>
  <c r="P491" i="1"/>
  <c r="P490" i="1"/>
  <c r="P485" i="1"/>
  <c r="P475" i="1"/>
  <c r="P474" i="1"/>
  <c r="P469" i="1"/>
  <c r="P468" i="1"/>
  <c r="P467" i="1"/>
  <c r="P466" i="1"/>
  <c r="P460" i="1"/>
  <c r="P459" i="1"/>
  <c r="P458" i="1"/>
  <c r="P457" i="1"/>
  <c r="P452" i="1"/>
  <c r="P451" i="1"/>
  <c r="P450" i="1"/>
  <c r="P449" i="1"/>
  <c r="P448" i="1"/>
  <c r="P447" i="1"/>
  <c r="P446" i="1"/>
  <c r="P445" i="1"/>
  <c r="P444" i="1"/>
  <c r="P439" i="1"/>
  <c r="P438" i="1"/>
  <c r="P437" i="1"/>
  <c r="P436" i="1"/>
  <c r="P435" i="1"/>
  <c r="P434" i="1"/>
  <c r="P433" i="1"/>
  <c r="P432" i="1"/>
  <c r="P431" i="1"/>
  <c r="P426" i="1"/>
  <c r="P425" i="1"/>
  <c r="P424" i="1"/>
  <c r="P423" i="1"/>
  <c r="P422" i="1"/>
  <c r="P421" i="1"/>
  <c r="P420" i="1"/>
  <c r="P419" i="1"/>
  <c r="P418" i="1"/>
  <c r="P413" i="1"/>
  <c r="P402" i="1"/>
  <c r="P401" i="1"/>
  <c r="P400" i="1"/>
  <c r="P399" i="1"/>
  <c r="P398" i="1"/>
  <c r="P397" i="1"/>
  <c r="P396" i="1"/>
  <c r="P395" i="1"/>
  <c r="P394" i="1"/>
  <c r="P393" i="1"/>
  <c r="P392" i="1"/>
  <c r="P387" i="1"/>
  <c r="P386" i="1"/>
  <c r="P385" i="1"/>
  <c r="P384" i="1"/>
  <c r="P383" i="1"/>
  <c r="P382" i="1"/>
  <c r="P381" i="1"/>
  <c r="P380" i="1"/>
  <c r="P379" i="1"/>
  <c r="P378" i="1"/>
  <c r="P377" i="1"/>
  <c r="P372" i="1"/>
  <c r="P371" i="1"/>
  <c r="P370" i="1"/>
  <c r="P369" i="1"/>
  <c r="P368" i="1"/>
  <c r="P367" i="1"/>
  <c r="P366" i="1"/>
  <c r="P361" i="1"/>
  <c r="P360" i="1"/>
  <c r="P352" i="1"/>
  <c r="P351" i="1"/>
  <c r="P350" i="1"/>
  <c r="P349" i="1"/>
  <c r="P348" i="1"/>
  <c r="P347" i="1"/>
  <c r="P346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4" i="1"/>
  <c r="P323" i="1"/>
  <c r="P309" i="1"/>
  <c r="P308" i="1"/>
  <c r="P307" i="1"/>
  <c r="P302" i="1"/>
  <c r="P301" i="1"/>
  <c r="P284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1" i="1"/>
  <c r="P260" i="1"/>
  <c r="P243" i="1"/>
  <c r="P242" i="1"/>
  <c r="P241" i="1"/>
  <c r="P240" i="1"/>
  <c r="P222" i="1"/>
  <c r="P739" i="1"/>
  <c r="P208" i="1"/>
  <c r="P203" i="1"/>
  <c r="P202" i="1"/>
  <c r="P187" i="1"/>
  <c r="P182" i="1"/>
  <c r="P181" i="1"/>
  <c r="P180" i="1"/>
  <c r="P179" i="1"/>
  <c r="P178" i="1"/>
  <c r="P177" i="1"/>
  <c r="P176" i="1"/>
  <c r="P175" i="1"/>
  <c r="P162" i="1"/>
  <c r="P161" i="1"/>
  <c r="P160" i="1"/>
  <c r="P155" i="1"/>
  <c r="P154" i="1"/>
  <c r="P153" i="1"/>
  <c r="P146" i="1"/>
  <c r="P145" i="1"/>
  <c r="P144" i="1"/>
  <c r="P143" i="1"/>
  <c r="P142" i="1"/>
  <c r="P141" i="1"/>
  <c r="P136" i="1"/>
  <c r="P135" i="1"/>
  <c r="P134" i="1"/>
  <c r="P133" i="1"/>
  <c r="P132" i="1"/>
  <c r="P131" i="1"/>
  <c r="P130" i="1"/>
  <c r="P129" i="1"/>
  <c r="P128" i="1"/>
  <c r="P127" i="1"/>
  <c r="P122" i="1"/>
  <c r="P121" i="1"/>
  <c r="P108" i="1"/>
  <c r="P107" i="1"/>
  <c r="P106" i="1"/>
  <c r="P101" i="1"/>
  <c r="P100" i="1"/>
  <c r="P99" i="1"/>
  <c r="P98" i="1"/>
  <c r="P97" i="1"/>
  <c r="P96" i="1"/>
  <c r="P95" i="1"/>
  <c r="P90" i="1"/>
  <c r="P89" i="1"/>
  <c r="P88" i="1"/>
  <c r="P87" i="1"/>
  <c r="P86" i="1"/>
  <c r="P85" i="1"/>
  <c r="P84" i="1"/>
  <c r="P83" i="1"/>
  <c r="P82" i="1"/>
  <c r="P77" i="1"/>
  <c r="P70" i="1"/>
  <c r="P69" i="1"/>
  <c r="P68" i="1"/>
  <c r="P67" i="1"/>
  <c r="P66" i="1"/>
  <c r="P61" i="1"/>
  <c r="P60" i="1"/>
  <c r="P59" i="1"/>
  <c r="P58" i="1"/>
  <c r="P57" i="1"/>
  <c r="P56" i="1"/>
  <c r="P55" i="1"/>
  <c r="P47" i="1"/>
  <c r="P46" i="1"/>
  <c r="P45" i="1"/>
  <c r="P44" i="1"/>
  <c r="P43" i="1"/>
  <c r="P38" i="1"/>
  <c r="P37" i="1"/>
  <c r="P36" i="1"/>
  <c r="P35" i="1"/>
  <c r="P34" i="1"/>
  <c r="P32" i="1"/>
  <c r="P31" i="1"/>
  <c r="P30" i="1"/>
  <c r="P29" i="1"/>
  <c r="P28" i="1"/>
  <c r="P23" i="1"/>
  <c r="P22" i="1"/>
  <c r="P21" i="1"/>
  <c r="P20" i="1"/>
  <c r="P19" i="1"/>
  <c r="P18" i="1"/>
  <c r="P17" i="1"/>
  <c r="P16" i="1"/>
  <c r="P15" i="1"/>
  <c r="P6" i="1"/>
  <c r="H6" i="3"/>
  <c r="C6" i="3"/>
  <c r="H5" i="3"/>
  <c r="C5" i="3"/>
  <c r="N4" i="3"/>
  <c r="H4" i="3"/>
  <c r="C4" i="3"/>
  <c r="N3" i="3"/>
  <c r="H3" i="3"/>
  <c r="C3" i="3"/>
  <c r="N2" i="3"/>
  <c r="H2" i="3"/>
  <c r="C2" i="3"/>
  <c r="W74" i="1" l="1"/>
  <c r="W73" i="1"/>
  <c r="H309" i="1"/>
  <c r="H308" i="1"/>
  <c r="E309" i="1"/>
  <c r="V309" i="1" s="1"/>
  <c r="E308" i="1"/>
  <c r="V308" i="1" s="1"/>
  <c r="M581" i="1"/>
  <c r="P580" i="1" s="1"/>
  <c r="H581" i="1"/>
  <c r="E581" i="1"/>
  <c r="V581" i="1" s="1"/>
  <c r="J428" i="1"/>
  <c r="W309" i="1" l="1"/>
  <c r="W308" i="1"/>
  <c r="W581" i="1"/>
  <c r="H642" i="1" l="1"/>
  <c r="H686" i="1"/>
  <c r="E334" i="1"/>
  <c r="V334" i="1" s="1"/>
  <c r="E333" i="1"/>
  <c r="V333" i="1" s="1"/>
  <c r="E622" i="1"/>
  <c r="V622" i="1" s="1"/>
  <c r="H20" i="1"/>
  <c r="H19" i="1"/>
  <c r="E20" i="1"/>
  <c r="V20" i="1" s="1"/>
  <c r="E19" i="1"/>
  <c r="V19" i="1" s="1"/>
  <c r="W622" i="1" l="1"/>
  <c r="W19" i="1"/>
  <c r="W20" i="1"/>
  <c r="E197" i="1" l="1"/>
  <c r="V197" i="1" s="1"/>
  <c r="W197" i="1" s="1"/>
  <c r="E217" i="1"/>
  <c r="V217" i="1" s="1"/>
  <c r="H217" i="1"/>
  <c r="M217" i="1" l="1"/>
  <c r="P216" i="1" s="1"/>
  <c r="O217" i="1"/>
  <c r="P217" i="1" s="1"/>
  <c r="E85" i="1" l="1"/>
  <c r="E98" i="1"/>
  <c r="V98" i="1" s="1"/>
  <c r="W98" i="1" s="1"/>
  <c r="H85" i="1"/>
  <c r="H98" i="1"/>
  <c r="E585" i="1"/>
  <c r="E21" i="1"/>
  <c r="H585" i="1"/>
  <c r="H21" i="1"/>
  <c r="E46" i="1"/>
  <c r="H46" i="1"/>
  <c r="H628" i="1"/>
  <c r="E628" i="1"/>
  <c r="V628" i="1" s="1"/>
  <c r="H711" i="1"/>
  <c r="E711" i="1"/>
  <c r="V711" i="1" s="1"/>
  <c r="H710" i="1"/>
  <c r="E710" i="1"/>
  <c r="V710" i="1" s="1"/>
  <c r="H515" i="1"/>
  <c r="E515" i="1"/>
  <c r="V515" i="1" s="1"/>
  <c r="H514" i="1"/>
  <c r="E514" i="1"/>
  <c r="V514" i="1" s="1"/>
  <c r="H691" i="1"/>
  <c r="E691" i="1"/>
  <c r="V691" i="1" s="1"/>
  <c r="H690" i="1"/>
  <c r="E690" i="1"/>
  <c r="V690" i="1" s="1"/>
  <c r="H749" i="1"/>
  <c r="E749" i="1"/>
  <c r="V749" i="1" s="1"/>
  <c r="H748" i="1"/>
  <c r="E748" i="1"/>
  <c r="V748" i="1" s="1"/>
  <c r="H747" i="1"/>
  <c r="E747" i="1"/>
  <c r="V747" i="1" s="1"/>
  <c r="H262" i="1"/>
  <c r="E262" i="1"/>
  <c r="V262" i="1" s="1"/>
  <c r="H261" i="1"/>
  <c r="E261" i="1"/>
  <c r="V261" i="1" s="1"/>
  <c r="H91" i="1"/>
  <c r="E91" i="1"/>
  <c r="V91" i="1" s="1"/>
  <c r="H90" i="1"/>
  <c r="E90" i="1"/>
  <c r="V90" i="1" s="1"/>
  <c r="H298" i="1"/>
  <c r="E298" i="1"/>
  <c r="V298" i="1" s="1"/>
  <c r="H297" i="1"/>
  <c r="E297" i="1"/>
  <c r="V297" i="1" s="1"/>
  <c r="H769" i="1"/>
  <c r="E769" i="1"/>
  <c r="V769" i="1" s="1"/>
  <c r="H768" i="1"/>
  <c r="E768" i="1"/>
  <c r="V768" i="1" s="1"/>
  <c r="H511" i="1"/>
  <c r="E511" i="1"/>
  <c r="V511" i="1" s="1"/>
  <c r="H766" i="1"/>
  <c r="E766" i="1"/>
  <c r="V766" i="1" s="1"/>
  <c r="H765" i="1"/>
  <c r="E765" i="1"/>
  <c r="V765" i="1" s="1"/>
  <c r="H764" i="1"/>
  <c r="E764" i="1"/>
  <c r="V764" i="1" s="1"/>
  <c r="H760" i="1"/>
  <c r="E760" i="1"/>
  <c r="V760" i="1" s="1"/>
  <c r="H759" i="1"/>
  <c r="E759" i="1"/>
  <c r="V759" i="1" s="1"/>
  <c r="H758" i="1"/>
  <c r="E758" i="1"/>
  <c r="V758" i="1" s="1"/>
  <c r="H629" i="1"/>
  <c r="E629" i="1"/>
  <c r="V629" i="1" s="1"/>
  <c r="H719" i="1"/>
  <c r="E719" i="1"/>
  <c r="V719" i="1" s="1"/>
  <c r="H767" i="1"/>
  <c r="E767" i="1"/>
  <c r="V767" i="1" s="1"/>
  <c r="H218" i="1"/>
  <c r="E218" i="1"/>
  <c r="V218" i="1" s="1"/>
  <c r="H649" i="1"/>
  <c r="E649" i="1"/>
  <c r="V649" i="1" s="1"/>
  <c r="H648" i="1"/>
  <c r="E648" i="1"/>
  <c r="V648" i="1" s="1"/>
  <c r="H689" i="1"/>
  <c r="E689" i="1"/>
  <c r="V689" i="1" s="1"/>
  <c r="H688" i="1"/>
  <c r="E688" i="1"/>
  <c r="V688" i="1" s="1"/>
  <c r="H734" i="1"/>
  <c r="E734" i="1"/>
  <c r="V734" i="1" s="1"/>
  <c r="O733" i="1"/>
  <c r="P733" i="1" s="1"/>
  <c r="M733" i="1"/>
  <c r="P732" i="1" s="1"/>
  <c r="H733" i="1"/>
  <c r="E733" i="1"/>
  <c r="V733" i="1" s="1"/>
  <c r="H732" i="1"/>
  <c r="E732" i="1"/>
  <c r="V732" i="1" s="1"/>
  <c r="H731" i="1"/>
  <c r="E731" i="1"/>
  <c r="V731" i="1" s="1"/>
  <c r="H303" i="1"/>
  <c r="E303" i="1"/>
  <c r="V303" i="1" s="1"/>
  <c r="H302" i="1"/>
  <c r="E302" i="1"/>
  <c r="V302" i="1" s="1"/>
  <c r="H301" i="1"/>
  <c r="E301" i="1"/>
  <c r="V301" i="1" s="1"/>
  <c r="H615" i="1"/>
  <c r="E615" i="1"/>
  <c r="V615" i="1" s="1"/>
  <c r="H681" i="1"/>
  <c r="E681" i="1"/>
  <c r="V681" i="1" s="1"/>
  <c r="H755" i="1"/>
  <c r="E755" i="1"/>
  <c r="V755" i="1" s="1"/>
  <c r="H754" i="1"/>
  <c r="E754" i="1"/>
  <c r="V754" i="1" s="1"/>
  <c r="H753" i="1"/>
  <c r="E753" i="1"/>
  <c r="V753" i="1" s="1"/>
  <c r="H752" i="1"/>
  <c r="E752" i="1"/>
  <c r="V752" i="1" s="1"/>
  <c r="H678" i="1"/>
  <c r="E678" i="1"/>
  <c r="V678" i="1" s="1"/>
  <c r="H677" i="1"/>
  <c r="E677" i="1"/>
  <c r="V677" i="1" s="1"/>
  <c r="H716" i="1"/>
  <c r="E716" i="1"/>
  <c r="V716" i="1" s="1"/>
  <c r="H712" i="1"/>
  <c r="E712" i="1"/>
  <c r="V712" i="1" s="1"/>
  <c r="H680" i="1"/>
  <c r="E680" i="1"/>
  <c r="V680" i="1" s="1"/>
  <c r="H679" i="1"/>
  <c r="E679" i="1"/>
  <c r="V679" i="1" s="1"/>
  <c r="H707" i="1"/>
  <c r="E707" i="1"/>
  <c r="V707" i="1" s="1"/>
  <c r="H706" i="1"/>
  <c r="E706" i="1"/>
  <c r="V706" i="1" s="1"/>
  <c r="H705" i="1"/>
  <c r="E705" i="1"/>
  <c r="V705" i="1" s="1"/>
  <c r="H704" i="1"/>
  <c r="E704" i="1"/>
  <c r="V704" i="1" s="1"/>
  <c r="H703" i="1"/>
  <c r="E703" i="1"/>
  <c r="V703" i="1" s="1"/>
  <c r="H698" i="1"/>
  <c r="E698" i="1"/>
  <c r="V698" i="1" s="1"/>
  <c r="H697" i="1"/>
  <c r="E697" i="1"/>
  <c r="V697" i="1" s="1"/>
  <c r="H696" i="1"/>
  <c r="E696" i="1"/>
  <c r="V696" i="1" s="1"/>
  <c r="H136" i="1"/>
  <c r="E136" i="1"/>
  <c r="V136" i="1" s="1"/>
  <c r="H135" i="1"/>
  <c r="E135" i="1"/>
  <c r="V135" i="1" s="1"/>
  <c r="H134" i="1"/>
  <c r="E134" i="1"/>
  <c r="V134" i="1" s="1"/>
  <c r="H133" i="1"/>
  <c r="E133" i="1"/>
  <c r="V133" i="1" s="1"/>
  <c r="H214" i="1"/>
  <c r="E214" i="1"/>
  <c r="V214" i="1" s="1"/>
  <c r="H213" i="1"/>
  <c r="E213" i="1"/>
  <c r="V213" i="1" s="1"/>
  <c r="H718" i="1"/>
  <c r="E718" i="1"/>
  <c r="V718" i="1" s="1"/>
  <c r="H717" i="1"/>
  <c r="E717" i="1"/>
  <c r="V717" i="1" s="1"/>
  <c r="H676" i="1"/>
  <c r="E676" i="1"/>
  <c r="V676" i="1" s="1"/>
  <c r="M699" i="1"/>
  <c r="P698" i="1" s="1"/>
  <c r="H699" i="1"/>
  <c r="E699" i="1"/>
  <c r="V699" i="1" s="1"/>
  <c r="H614" i="1"/>
  <c r="E614" i="1"/>
  <c r="H636" i="1"/>
  <c r="E636" i="1"/>
  <c r="H635" i="1"/>
  <c r="E635" i="1"/>
  <c r="H685" i="1"/>
  <c r="E685" i="1"/>
  <c r="V685" i="1" s="1"/>
  <c r="H656" i="1"/>
  <c r="E656" i="1"/>
  <c r="H655" i="1"/>
  <c r="E655" i="1"/>
  <c r="H771" i="1"/>
  <c r="E771" i="1"/>
  <c r="V771" i="1" s="1"/>
  <c r="H770" i="1"/>
  <c r="E770" i="1"/>
  <c r="V770" i="1" s="1"/>
  <c r="H482" i="1"/>
  <c r="E482" i="1"/>
  <c r="V482" i="1" s="1"/>
  <c r="H481" i="1"/>
  <c r="E481" i="1"/>
  <c r="V481" i="1" s="1"/>
  <c r="H663" i="1"/>
  <c r="E663" i="1"/>
  <c r="H662" i="1"/>
  <c r="E662" i="1"/>
  <c r="V655" i="1" l="1"/>
  <c r="V85" i="1"/>
  <c r="V662" i="1"/>
  <c r="V663" i="1"/>
  <c r="V656" i="1"/>
  <c r="V614" i="1"/>
  <c r="V635" i="1"/>
  <c r="V46" i="1"/>
  <c r="V21" i="1"/>
  <c r="V636" i="1"/>
  <c r="V585" i="1"/>
  <c r="W649" i="1"/>
  <c r="W217" i="1"/>
  <c r="W514" i="1"/>
  <c r="W691" i="1"/>
  <c r="W710" i="1"/>
  <c r="W711" i="1"/>
  <c r="W690" i="1"/>
  <c r="W515" i="1"/>
  <c r="W628" i="1"/>
  <c r="W749" i="1"/>
  <c r="W747" i="1"/>
  <c r="W748" i="1"/>
  <c r="W680" i="1"/>
  <c r="W688" i="1"/>
  <c r="W648" i="1"/>
  <c r="W679" i="1"/>
  <c r="W689" i="1"/>
  <c r="W85" i="1" l="1"/>
  <c r="W21" i="1"/>
  <c r="W46" i="1"/>
  <c r="W585" i="1"/>
  <c r="W752" i="1"/>
  <c r="W698" i="1"/>
  <c r="W755" i="1"/>
  <c r="W703" i="1"/>
  <c r="W681" i="1"/>
  <c r="W733" i="1"/>
  <c r="W706" i="1"/>
  <c r="W301" i="1"/>
  <c r="W705" i="1"/>
  <c r="W734" i="1"/>
  <c r="W90" i="1"/>
  <c r="W91" i="1"/>
  <c r="W261" i="1"/>
  <c r="W262" i="1"/>
  <c r="W298" i="1"/>
  <c r="W769" i="1"/>
  <c r="W768" i="1"/>
  <c r="W511" i="1"/>
  <c r="W297" i="1"/>
  <c r="W764" i="1"/>
  <c r="W765" i="1"/>
  <c r="W766" i="1"/>
  <c r="W758" i="1"/>
  <c r="W629" i="1"/>
  <c r="W760" i="1"/>
  <c r="W759" i="1"/>
  <c r="W767" i="1"/>
  <c r="W719" i="1"/>
  <c r="W662" i="1"/>
  <c r="W481" i="1"/>
  <c r="W770" i="1"/>
  <c r="W655" i="1"/>
  <c r="W134" i="1"/>
  <c r="W614" i="1"/>
  <c r="W135" i="1"/>
  <c r="W636" i="1"/>
  <c r="W696" i="1"/>
  <c r="W771" i="1"/>
  <c r="W718" i="1"/>
  <c r="W712" i="1"/>
  <c r="W635" i="1"/>
  <c r="W663" i="1"/>
  <c r="W482" i="1"/>
  <c r="W656" i="1"/>
  <c r="W685" i="1"/>
  <c r="W676" i="1"/>
  <c r="W213" i="1"/>
  <c r="W133" i="1"/>
  <c r="W704" i="1"/>
  <c r="W699" i="1"/>
  <c r="W717" i="1"/>
  <c r="W214" i="1"/>
  <c r="W136" i="1"/>
  <c r="W677" i="1"/>
  <c r="W716" i="1"/>
  <c r="W678" i="1"/>
  <c r="W754" i="1"/>
  <c r="W697" i="1"/>
  <c r="W753" i="1"/>
  <c r="W218" i="1"/>
  <c r="W707" i="1"/>
  <c r="W302" i="1"/>
  <c r="W303" i="1"/>
  <c r="W731" i="1"/>
  <c r="W615" i="1"/>
  <c r="W732" i="1"/>
  <c r="J744" i="1"/>
  <c r="J713" i="1"/>
  <c r="J775" i="1"/>
  <c r="J700" i="1"/>
  <c r="J761" i="1"/>
  <c r="J728" i="1"/>
  <c r="J682" i="1"/>
  <c r="J673" i="1"/>
  <c r="H256" i="1" l="1"/>
  <c r="E256" i="1"/>
  <c r="V256" i="1" s="1"/>
  <c r="H255" i="1"/>
  <c r="E255" i="1"/>
  <c r="V255" i="1" s="1"/>
  <c r="E295" i="1"/>
  <c r="V295" i="1" s="1"/>
  <c r="H295" i="1"/>
  <c r="H258" i="1"/>
  <c r="E258" i="1"/>
  <c r="V258" i="1" s="1"/>
  <c r="H315" i="1"/>
  <c r="E315" i="1"/>
  <c r="V315" i="1" s="1"/>
  <c r="H246" i="1"/>
  <c r="E246" i="1"/>
  <c r="V246" i="1" s="1"/>
  <c r="H772" i="1"/>
  <c r="E772" i="1"/>
  <c r="V772" i="1" s="1"/>
  <c r="H316" i="1"/>
  <c r="E316" i="1"/>
  <c r="V316" i="1" s="1"/>
  <c r="H247" i="1"/>
  <c r="E247" i="1"/>
  <c r="V247" i="1" s="1"/>
  <c r="H622" i="1"/>
  <c r="H588" i="1"/>
  <c r="E588" i="1"/>
  <c r="V588" i="1" s="1"/>
  <c r="H586" i="1"/>
  <c r="E586" i="1"/>
  <c r="V586" i="1" s="1"/>
  <c r="H568" i="1"/>
  <c r="E568" i="1"/>
  <c r="V568" i="1" s="1"/>
  <c r="H630" i="1"/>
  <c r="E630" i="1"/>
  <c r="V630" i="1" s="1"/>
  <c r="H235" i="1"/>
  <c r="E235" i="1"/>
  <c r="V235" i="1" s="1"/>
  <c r="H756" i="1"/>
  <c r="E756" i="1"/>
  <c r="V756" i="1" s="1"/>
  <c r="H600" i="1"/>
  <c r="E600" i="1"/>
  <c r="V600" i="1" s="1"/>
  <c r="H233" i="1"/>
  <c r="E233" i="1"/>
  <c r="V233" i="1" s="1"/>
  <c r="H582" i="1"/>
  <c r="E582" i="1"/>
  <c r="V582" i="1" s="1"/>
  <c r="H516" i="1"/>
  <c r="E516" i="1"/>
  <c r="V516" i="1" s="1"/>
  <c r="H598" i="1"/>
  <c r="E598" i="1"/>
  <c r="V598" i="1" s="1"/>
  <c r="H562" i="1"/>
  <c r="E562" i="1"/>
  <c r="V562" i="1" s="1"/>
  <c r="H579" i="1"/>
  <c r="E579" i="1"/>
  <c r="H352" i="1"/>
  <c r="E352" i="1"/>
  <c r="V352" i="1" s="1"/>
  <c r="H577" i="1"/>
  <c r="E577" i="1"/>
  <c r="H434" i="1"/>
  <c r="E434" i="1"/>
  <c r="H596" i="1"/>
  <c r="E596" i="1"/>
  <c r="H575" i="1"/>
  <c r="E575" i="1"/>
  <c r="H545" i="1"/>
  <c r="E545" i="1"/>
  <c r="H560" i="1"/>
  <c r="E560" i="1"/>
  <c r="H594" i="1"/>
  <c r="E594" i="1"/>
  <c r="H573" i="1"/>
  <c r="E573" i="1"/>
  <c r="V573" i="1" s="1"/>
  <c r="H606" i="1"/>
  <c r="E606" i="1"/>
  <c r="H592" i="1"/>
  <c r="E592" i="1"/>
  <c r="H587" i="1"/>
  <c r="E587" i="1"/>
  <c r="V587" i="1" s="1"/>
  <c r="H631" i="1"/>
  <c r="E631" i="1"/>
  <c r="H236" i="1"/>
  <c r="E236" i="1"/>
  <c r="H757" i="1"/>
  <c r="E757" i="1"/>
  <c r="V757" i="1" s="1"/>
  <c r="H601" i="1"/>
  <c r="E601" i="1"/>
  <c r="H234" i="1"/>
  <c r="E234" i="1"/>
  <c r="H583" i="1"/>
  <c r="E583" i="1"/>
  <c r="V583" i="1" s="1"/>
  <c r="H517" i="1"/>
  <c r="E517" i="1"/>
  <c r="H599" i="1"/>
  <c r="E599" i="1"/>
  <c r="H563" i="1"/>
  <c r="E563" i="1"/>
  <c r="V563" i="1" s="1"/>
  <c r="H580" i="1"/>
  <c r="E580" i="1"/>
  <c r="H597" i="1"/>
  <c r="E597" i="1"/>
  <c r="H353" i="1"/>
  <c r="E353" i="1"/>
  <c r="V353" i="1" s="1"/>
  <c r="H578" i="1"/>
  <c r="E578" i="1"/>
  <c r="V578" i="1" s="1"/>
  <c r="H435" i="1"/>
  <c r="E435" i="1"/>
  <c r="V435" i="1" s="1"/>
  <c r="H576" i="1"/>
  <c r="E576" i="1"/>
  <c r="V576" i="1" s="1"/>
  <c r="H546" i="1"/>
  <c r="E546" i="1"/>
  <c r="V546" i="1" s="1"/>
  <c r="H561" i="1"/>
  <c r="E561" i="1"/>
  <c r="V561" i="1" s="1"/>
  <c r="H595" i="1"/>
  <c r="E595" i="1"/>
  <c r="V595" i="1" s="1"/>
  <c r="H574" i="1"/>
  <c r="E574" i="1"/>
  <c r="V574" i="1" s="1"/>
  <c r="H607" i="1"/>
  <c r="E607" i="1"/>
  <c r="V607" i="1" s="1"/>
  <c r="H559" i="1"/>
  <c r="E559" i="1"/>
  <c r="V559" i="1" s="1"/>
  <c r="H593" i="1"/>
  <c r="E593" i="1"/>
  <c r="V593" i="1" s="1"/>
  <c r="H572" i="1"/>
  <c r="E572" i="1"/>
  <c r="V572" i="1" s="1"/>
  <c r="H658" i="1"/>
  <c r="E658" i="1"/>
  <c r="V658" i="1" s="1"/>
  <c r="H617" i="1"/>
  <c r="E617" i="1"/>
  <c r="V617" i="1" s="1"/>
  <c r="H56" i="1"/>
  <c r="E56" i="1"/>
  <c r="V56" i="1" s="1"/>
  <c r="H638" i="1"/>
  <c r="E638" i="1"/>
  <c r="V638" i="1" s="1"/>
  <c r="H565" i="1"/>
  <c r="E565" i="1"/>
  <c r="V565" i="1" s="1"/>
  <c r="H613" i="1"/>
  <c r="E613" i="1"/>
  <c r="V613" i="1" s="1"/>
  <c r="H8" i="1"/>
  <c r="E8" i="1"/>
  <c r="V8" i="1" s="1"/>
  <c r="H232" i="1"/>
  <c r="E232" i="1"/>
  <c r="V232" i="1" s="1"/>
  <c r="H611" i="1"/>
  <c r="E611" i="1"/>
  <c r="V611" i="1" s="1"/>
  <c r="H368" i="1"/>
  <c r="E368" i="1"/>
  <c r="V368" i="1" s="1"/>
  <c r="H609" i="1"/>
  <c r="E609" i="1"/>
  <c r="V609" i="1" s="1"/>
  <c r="H409" i="1"/>
  <c r="E409" i="1"/>
  <c r="V409" i="1" s="1"/>
  <c r="H687" i="1"/>
  <c r="E687" i="1"/>
  <c r="V687" i="1" s="1"/>
  <c r="H643" i="1"/>
  <c r="E643" i="1"/>
  <c r="V643" i="1" s="1"/>
  <c r="H605" i="1"/>
  <c r="E605" i="1"/>
  <c r="V605" i="1" s="1"/>
  <c r="H618" i="1"/>
  <c r="E618" i="1"/>
  <c r="V618" i="1" s="1"/>
  <c r="H657" i="1"/>
  <c r="E657" i="1"/>
  <c r="V657" i="1" s="1"/>
  <c r="H616" i="1"/>
  <c r="E616" i="1"/>
  <c r="V616" i="1" s="1"/>
  <c r="H55" i="1"/>
  <c r="E55" i="1"/>
  <c r="V55" i="1" s="1"/>
  <c r="H637" i="1"/>
  <c r="E637" i="1"/>
  <c r="V637" i="1" s="1"/>
  <c r="H564" i="1"/>
  <c r="E564" i="1"/>
  <c r="V564" i="1" s="1"/>
  <c r="H612" i="1"/>
  <c r="E612" i="1"/>
  <c r="V612" i="1" s="1"/>
  <c r="H231" i="1"/>
  <c r="E231" i="1"/>
  <c r="V231" i="1" s="1"/>
  <c r="H610" i="1"/>
  <c r="E610" i="1"/>
  <c r="V610" i="1" s="1"/>
  <c r="H735" i="1"/>
  <c r="E735" i="1"/>
  <c r="V735" i="1" s="1"/>
  <c r="H367" i="1"/>
  <c r="E367" i="1"/>
  <c r="V367" i="1" s="1"/>
  <c r="H608" i="1"/>
  <c r="E608" i="1"/>
  <c r="V608" i="1" s="1"/>
  <c r="H408" i="1"/>
  <c r="E408" i="1"/>
  <c r="V408" i="1" s="1"/>
  <c r="E686" i="1"/>
  <c r="V686" i="1" s="1"/>
  <c r="E642" i="1"/>
  <c r="V642" i="1" s="1"/>
  <c r="J589" i="1"/>
  <c r="V599" i="1" l="1"/>
  <c r="V236" i="1"/>
  <c r="V594" i="1"/>
  <c r="V577" i="1"/>
  <c r="V517" i="1"/>
  <c r="V631" i="1"/>
  <c r="V560" i="1"/>
  <c r="V545" i="1"/>
  <c r="V579" i="1"/>
  <c r="V597" i="1"/>
  <c r="V234" i="1"/>
  <c r="V592" i="1"/>
  <c r="V575" i="1"/>
  <c r="V434" i="1"/>
  <c r="V580" i="1"/>
  <c r="V601" i="1"/>
  <c r="V606" i="1"/>
  <c r="V596" i="1"/>
  <c r="W255" i="1"/>
  <c r="W256" i="1"/>
  <c r="W295" i="1" l="1"/>
  <c r="W258" i="1"/>
  <c r="W772" i="1"/>
  <c r="W247" i="1"/>
  <c r="W246" i="1"/>
  <c r="W315" i="1"/>
  <c r="W316" i="1"/>
  <c r="W517" i="1"/>
  <c r="W631" i="1"/>
  <c r="W545" i="1"/>
  <c r="W757" i="1"/>
  <c r="W563" i="1" l="1"/>
  <c r="W601" i="1"/>
  <c r="W573" i="1"/>
  <c r="W560" i="1"/>
  <c r="W583" i="1"/>
  <c r="W606" i="1"/>
  <c r="W580" i="1"/>
  <c r="W587" i="1"/>
  <c r="W596" i="1"/>
  <c r="W588" i="1"/>
  <c r="W756" i="1"/>
  <c r="W568" i="1"/>
  <c r="W630" i="1"/>
  <c r="W235" i="1"/>
  <c r="W586" i="1"/>
  <c r="W582" i="1"/>
  <c r="W598" i="1"/>
  <c r="W233" i="1"/>
  <c r="W600" i="1"/>
  <c r="W516" i="1"/>
  <c r="W572" i="1"/>
  <c r="W607" i="1"/>
  <c r="W561" i="1"/>
  <c r="W435" i="1"/>
  <c r="W593" i="1"/>
  <c r="W574" i="1"/>
  <c r="W546" i="1"/>
  <c r="W578" i="1"/>
  <c r="W576" i="1"/>
  <c r="W353" i="1"/>
  <c r="W595" i="1"/>
  <c r="W559" i="1"/>
  <c r="W434" i="1"/>
  <c r="W597" i="1"/>
  <c r="W577" i="1"/>
  <c r="W352" i="1"/>
  <c r="W562" i="1"/>
  <c r="W579" i="1"/>
  <c r="W599" i="1"/>
  <c r="W234" i="1"/>
  <c r="W236" i="1"/>
  <c r="W592" i="1"/>
  <c r="W594" i="1"/>
  <c r="W575" i="1"/>
  <c r="W56" i="1"/>
  <c r="W643" i="1"/>
  <c r="W609" i="1"/>
  <c r="W232" i="1"/>
  <c r="W565" i="1"/>
  <c r="W617" i="1"/>
  <c r="W611" i="1"/>
  <c r="W613" i="1"/>
  <c r="W687" i="1"/>
  <c r="W368" i="1"/>
  <c r="W8" i="1"/>
  <c r="W638" i="1"/>
  <c r="W658" i="1"/>
  <c r="W409" i="1"/>
  <c r="W608" i="1"/>
  <c r="W612" i="1"/>
  <c r="W618" i="1"/>
  <c r="W610" i="1"/>
  <c r="W564" i="1"/>
  <c r="W616" i="1"/>
  <c r="W605" i="1"/>
  <c r="W367" i="1"/>
  <c r="W231" i="1"/>
  <c r="W637" i="1"/>
  <c r="W657" i="1"/>
  <c r="W735" i="1"/>
  <c r="W408" i="1"/>
  <c r="W55" i="1"/>
  <c r="W642" i="1"/>
  <c r="W686" i="1"/>
  <c r="E774" i="1" l="1"/>
  <c r="V774" i="1" s="1"/>
  <c r="H774" i="1"/>
  <c r="T775" i="1" l="1"/>
  <c r="H334" i="1"/>
  <c r="H333" i="1"/>
  <c r="W334" i="1"/>
  <c r="W333" i="1"/>
  <c r="H243" i="1"/>
  <c r="E243" i="1"/>
  <c r="V243" i="1" s="1"/>
  <c r="H222" i="1"/>
  <c r="E222" i="1"/>
  <c r="V222" i="1" s="1"/>
  <c r="H62" i="1"/>
  <c r="H61" i="1"/>
  <c r="H60" i="1"/>
  <c r="H59" i="1"/>
  <c r="E62" i="1"/>
  <c r="V62" i="1" s="1"/>
  <c r="E61" i="1"/>
  <c r="V61" i="1" s="1"/>
  <c r="E60" i="1"/>
  <c r="V60" i="1" s="1"/>
  <c r="E59" i="1"/>
  <c r="V59" i="1" s="1"/>
  <c r="J237" i="1"/>
  <c r="W774" i="1" l="1"/>
  <c r="W775" i="1" s="1"/>
  <c r="W243" i="1"/>
  <c r="W222" i="1"/>
  <c r="W59" i="1"/>
  <c r="W61" i="1"/>
  <c r="W60" i="1"/>
  <c r="W62" i="1"/>
  <c r="H549" i="1" l="1"/>
  <c r="E549" i="1"/>
  <c r="V549" i="1" s="1"/>
  <c r="H480" i="1"/>
  <c r="E480" i="1"/>
  <c r="V480" i="1" s="1"/>
  <c r="H550" i="1"/>
  <c r="E550" i="1"/>
  <c r="V550" i="1" s="1"/>
  <c r="H695" i="1"/>
  <c r="E695" i="1"/>
  <c r="V695" i="1" s="1"/>
  <c r="H694" i="1"/>
  <c r="E694" i="1"/>
  <c r="V694" i="1" s="1"/>
  <c r="H114" i="1"/>
  <c r="E114" i="1"/>
  <c r="V114" i="1" s="1"/>
  <c r="H113" i="1"/>
  <c r="E113" i="1"/>
  <c r="V113" i="1" s="1"/>
  <c r="H18" i="1"/>
  <c r="E18" i="1"/>
  <c r="V18" i="1" s="1"/>
  <c r="H17" i="1"/>
  <c r="E17" i="1"/>
  <c r="H137" i="1"/>
  <c r="E137" i="1"/>
  <c r="H118" i="1"/>
  <c r="E118" i="1"/>
  <c r="H117" i="1"/>
  <c r="E117" i="1"/>
  <c r="H87" i="1"/>
  <c r="E87" i="1"/>
  <c r="V87" i="1" s="1"/>
  <c r="H86" i="1"/>
  <c r="E86" i="1"/>
  <c r="V86" i="1" s="1"/>
  <c r="H130" i="1"/>
  <c r="E130" i="1"/>
  <c r="V130" i="1" s="1"/>
  <c r="H129" i="1"/>
  <c r="E129" i="1"/>
  <c r="H128" i="1"/>
  <c r="E128" i="1"/>
  <c r="V128" i="1" s="1"/>
  <c r="H127" i="1"/>
  <c r="E127" i="1"/>
  <c r="H123" i="1"/>
  <c r="E123" i="1"/>
  <c r="H122" i="1"/>
  <c r="E122" i="1"/>
  <c r="H121" i="1"/>
  <c r="E121" i="1"/>
  <c r="H120" i="1"/>
  <c r="E120" i="1"/>
  <c r="R589" i="1"/>
  <c r="Q589" i="1"/>
  <c r="H584" i="1"/>
  <c r="E584" i="1"/>
  <c r="H498" i="1"/>
  <c r="E498" i="1"/>
  <c r="H102" i="1"/>
  <c r="E102" i="1"/>
  <c r="H496" i="1"/>
  <c r="E496" i="1"/>
  <c r="V496" i="1" s="1"/>
  <c r="H495" i="1"/>
  <c r="E495" i="1"/>
  <c r="V495" i="1" s="1"/>
  <c r="H112" i="1"/>
  <c r="E112" i="1"/>
  <c r="V112" i="1" s="1"/>
  <c r="H111" i="1"/>
  <c r="E111" i="1"/>
  <c r="H83" i="1"/>
  <c r="E83" i="1"/>
  <c r="V83" i="1" s="1"/>
  <c r="H82" i="1"/>
  <c r="E82" i="1"/>
  <c r="V82" i="1" s="1"/>
  <c r="H492" i="1"/>
  <c r="E492" i="1"/>
  <c r="V492" i="1" s="1"/>
  <c r="H491" i="1"/>
  <c r="E491" i="1"/>
  <c r="V491" i="1" s="1"/>
  <c r="H106" i="1"/>
  <c r="E106" i="1"/>
  <c r="V106" i="1" s="1"/>
  <c r="H119" i="1"/>
  <c r="E119" i="1"/>
  <c r="V119" i="1" s="1"/>
  <c r="H22" i="1"/>
  <c r="E22" i="1"/>
  <c r="V22" i="1" s="1"/>
  <c r="H497" i="1"/>
  <c r="E497" i="1"/>
  <c r="V497" i="1" s="1"/>
  <c r="H101" i="1"/>
  <c r="E101" i="1"/>
  <c r="V101" i="1" s="1"/>
  <c r="H100" i="1"/>
  <c r="E100" i="1"/>
  <c r="V100" i="1" s="1"/>
  <c r="H99" i="1"/>
  <c r="E99" i="1"/>
  <c r="V99" i="1" s="1"/>
  <c r="H84" i="1"/>
  <c r="E84" i="1"/>
  <c r="H97" i="1"/>
  <c r="E97" i="1"/>
  <c r="V97" i="1" s="1"/>
  <c r="H96" i="1"/>
  <c r="E96" i="1"/>
  <c r="V96" i="1" s="1"/>
  <c r="H95" i="1"/>
  <c r="E95" i="1"/>
  <c r="V95" i="1" s="1"/>
  <c r="J103" i="1"/>
  <c r="J92" i="1"/>
  <c r="J124" i="1"/>
  <c r="J138" i="1"/>
  <c r="T589" i="1" l="1"/>
  <c r="V127" i="1"/>
  <c r="V84" i="1"/>
  <c r="V584" i="1"/>
  <c r="V117" i="1"/>
  <c r="V120" i="1"/>
  <c r="W120" i="1" s="1"/>
  <c r="V118" i="1"/>
  <c r="V121" i="1"/>
  <c r="V129" i="1"/>
  <c r="V137" i="1"/>
  <c r="V102" i="1"/>
  <c r="V122" i="1"/>
  <c r="V498" i="1"/>
  <c r="V111" i="1"/>
  <c r="V123" i="1"/>
  <c r="Q103" i="1"/>
  <c r="R103" i="1"/>
  <c r="V17" i="1"/>
  <c r="W480" i="1"/>
  <c r="W549" i="1"/>
  <c r="W550" i="1"/>
  <c r="W130" i="1"/>
  <c r="W495" i="1"/>
  <c r="W112" i="1"/>
  <c r="W113" i="1"/>
  <c r="W97" i="1"/>
  <c r="W96" i="1"/>
  <c r="W119" i="1"/>
  <c r="W95" i="1"/>
  <c r="W106" i="1"/>
  <c r="W101" i="1"/>
  <c r="W82" i="1"/>
  <c r="W99" i="1"/>
  <c r="W497" i="1"/>
  <c r="W491" i="1"/>
  <c r="W100" i="1"/>
  <c r="W22" i="1"/>
  <c r="W695" i="1"/>
  <c r="W86" i="1"/>
  <c r="W87" i="1"/>
  <c r="W83" i="1"/>
  <c r="W492" i="1"/>
  <c r="W114" i="1"/>
  <c r="W128" i="1"/>
  <c r="W694" i="1"/>
  <c r="W117" i="1" l="1"/>
  <c r="W121" i="1"/>
  <c r="W111" i="1"/>
  <c r="W129" i="1"/>
  <c r="W123" i="1"/>
  <c r="W84" i="1"/>
  <c r="W102" i="1"/>
  <c r="W103" i="1" s="1"/>
  <c r="W498" i="1"/>
  <c r="W122" i="1"/>
  <c r="W127" i="1"/>
  <c r="W137" i="1"/>
  <c r="W584" i="1"/>
  <c r="W589" i="1" s="1"/>
  <c r="E41" i="6" s="1"/>
  <c r="W118" i="1"/>
  <c r="S589" i="1" l="1"/>
  <c r="T103" i="1"/>
  <c r="W18" i="1"/>
  <c r="W496" i="1"/>
  <c r="W17" i="1"/>
  <c r="S103" i="1"/>
  <c r="H32" i="1" l="1"/>
  <c r="E32" i="1"/>
  <c r="V32" i="1" s="1"/>
  <c r="H494" i="1"/>
  <c r="E494" i="1"/>
  <c r="V494" i="1" s="1"/>
  <c r="W32" i="1" l="1"/>
  <c r="W494" i="1"/>
  <c r="H39" i="1"/>
  <c r="E39" i="1"/>
  <c r="H38" i="1"/>
  <c r="E38" i="1"/>
  <c r="H260" i="1"/>
  <c r="E260" i="1"/>
  <c r="V260" i="1" s="1"/>
  <c r="H259" i="1"/>
  <c r="E259" i="1"/>
  <c r="V259" i="1" s="1"/>
  <c r="H54" i="1"/>
  <c r="E54" i="1"/>
  <c r="V54" i="1" s="1"/>
  <c r="H53" i="1"/>
  <c r="E53" i="1"/>
  <c r="V53" i="1" s="1"/>
  <c r="H52" i="1"/>
  <c r="E52" i="1"/>
  <c r="H51" i="1"/>
  <c r="E51" i="1"/>
  <c r="V51" i="1" s="1"/>
  <c r="H72" i="1"/>
  <c r="E72" i="1"/>
  <c r="V72" i="1" s="1"/>
  <c r="H31" i="1"/>
  <c r="E31" i="1"/>
  <c r="H43" i="1"/>
  <c r="E43" i="1"/>
  <c r="V43" i="1" s="1"/>
  <c r="H37" i="1"/>
  <c r="E37" i="1"/>
  <c r="H36" i="1"/>
  <c r="E36" i="1"/>
  <c r="V36" i="1" s="1"/>
  <c r="H35" i="1"/>
  <c r="E35" i="1"/>
  <c r="V35" i="1" s="1"/>
  <c r="H34" i="1"/>
  <c r="E34" i="1"/>
  <c r="H33" i="1"/>
  <c r="E33" i="1"/>
  <c r="H30" i="1"/>
  <c r="E30" i="1"/>
  <c r="V30" i="1" s="1"/>
  <c r="H29" i="1"/>
  <c r="E29" i="1"/>
  <c r="H28" i="1"/>
  <c r="E28" i="1"/>
  <c r="H78" i="1"/>
  <c r="E78" i="1"/>
  <c r="V78" i="1" s="1"/>
  <c r="H77" i="1"/>
  <c r="E77" i="1"/>
  <c r="V77" i="1" s="1"/>
  <c r="H76" i="1"/>
  <c r="E76" i="1"/>
  <c r="V76" i="1" s="1"/>
  <c r="H75" i="1"/>
  <c r="E75" i="1"/>
  <c r="H50" i="1"/>
  <c r="E50" i="1"/>
  <c r="V50" i="1" s="1"/>
  <c r="H736" i="1"/>
  <c r="E736" i="1"/>
  <c r="H70" i="1"/>
  <c r="E70" i="1"/>
  <c r="V70" i="1" s="1"/>
  <c r="H69" i="1"/>
  <c r="E69" i="1"/>
  <c r="V69" i="1" s="1"/>
  <c r="H68" i="1"/>
  <c r="E68" i="1"/>
  <c r="V68" i="1" s="1"/>
  <c r="H67" i="1"/>
  <c r="E67" i="1"/>
  <c r="V67" i="1" s="1"/>
  <c r="H66" i="1"/>
  <c r="E66" i="1"/>
  <c r="V66" i="1" s="1"/>
  <c r="H24" i="1"/>
  <c r="E24" i="1"/>
  <c r="H23" i="1"/>
  <c r="E23" i="1"/>
  <c r="H693" i="1"/>
  <c r="E693" i="1"/>
  <c r="H692" i="1"/>
  <c r="E692" i="1"/>
  <c r="V692" i="1" s="1"/>
  <c r="H49" i="1"/>
  <c r="E49" i="1"/>
  <c r="R775" i="1"/>
  <c r="Q775" i="1"/>
  <c r="H493" i="1"/>
  <c r="E493" i="1"/>
  <c r="V493" i="1" s="1"/>
  <c r="H16" i="1"/>
  <c r="E16" i="1"/>
  <c r="V16" i="1" s="1"/>
  <c r="H15" i="1"/>
  <c r="E15" i="1"/>
  <c r="H626" i="1"/>
  <c r="E626" i="1"/>
  <c r="H45" i="1"/>
  <c r="E45" i="1"/>
  <c r="V45" i="1" s="1"/>
  <c r="H44" i="1"/>
  <c r="E44" i="1"/>
  <c r="V44" i="1" s="1"/>
  <c r="H11" i="1"/>
  <c r="E11" i="1"/>
  <c r="V11" i="1" s="1"/>
  <c r="H10" i="1"/>
  <c r="E10" i="1"/>
  <c r="V10" i="1" s="1"/>
  <c r="H9" i="1"/>
  <c r="E9" i="1"/>
  <c r="V9" i="1" s="1"/>
  <c r="H627" i="1"/>
  <c r="E627" i="1"/>
  <c r="V627" i="1" s="1"/>
  <c r="H48" i="1"/>
  <c r="E48" i="1"/>
  <c r="H6" i="1"/>
  <c r="E6" i="1"/>
  <c r="V6" i="1" s="1"/>
  <c r="H5" i="1"/>
  <c r="E5" i="1"/>
  <c r="V5" i="1" s="1"/>
  <c r="H4" i="1"/>
  <c r="E4" i="1"/>
  <c r="V4" i="1" s="1"/>
  <c r="H7" i="1"/>
  <c r="E7" i="1"/>
  <c r="V7" i="1" s="1"/>
  <c r="H71" i="1"/>
  <c r="E71" i="1"/>
  <c r="J12" i="1"/>
  <c r="Q700" i="1" l="1"/>
  <c r="R700" i="1"/>
  <c r="V71" i="1"/>
  <c r="V48" i="1"/>
  <c r="V49" i="1"/>
  <c r="V736" i="1"/>
  <c r="V33" i="1"/>
  <c r="V31" i="1"/>
  <c r="V626" i="1"/>
  <c r="V28" i="1"/>
  <c r="V34" i="1"/>
  <c r="V693" i="1"/>
  <c r="V75" i="1"/>
  <c r="V38" i="1"/>
  <c r="V24" i="1"/>
  <c r="V37" i="1"/>
  <c r="V15" i="1"/>
  <c r="V23" i="1"/>
  <c r="V29" i="1"/>
  <c r="V52" i="1"/>
  <c r="V39" i="1"/>
  <c r="J79" i="1"/>
  <c r="J63" i="1"/>
  <c r="J25" i="1"/>
  <c r="J40" i="1"/>
  <c r="D14" i="6" l="1"/>
  <c r="D12" i="6"/>
  <c r="D10" i="6"/>
  <c r="D8" i="6"/>
  <c r="C11" i="6"/>
  <c r="C14" i="6"/>
  <c r="C12" i="6"/>
  <c r="C10" i="6"/>
  <c r="C8" i="6"/>
  <c r="C13" i="6"/>
  <c r="C9" i="6"/>
  <c r="D13" i="6"/>
  <c r="D11" i="6"/>
  <c r="D9" i="6"/>
  <c r="D7" i="6"/>
  <c r="C7" i="6"/>
  <c r="D6" i="6"/>
  <c r="C6" i="6"/>
  <c r="T700" i="1"/>
  <c r="W35" i="1"/>
  <c r="W16" i="1"/>
  <c r="Q12" i="1"/>
  <c r="W49" i="1"/>
  <c r="W67" i="1" l="1"/>
  <c r="R79" i="1"/>
  <c r="W48" i="1"/>
  <c r="W4" i="1"/>
  <c r="W6" i="1"/>
  <c r="W70" i="1"/>
  <c r="W736" i="1"/>
  <c r="W29" i="1"/>
  <c r="W37" i="1"/>
  <c r="W33" i="1"/>
  <c r="R12" i="1"/>
  <c r="W23" i="1"/>
  <c r="W30" i="1"/>
  <c r="W34" i="1"/>
  <c r="T12" i="1"/>
  <c r="T79" i="1"/>
  <c r="W7" i="1"/>
  <c r="W71" i="1"/>
  <c r="W627" i="1"/>
  <c r="W10" i="1"/>
  <c r="W11" i="1"/>
  <c r="W45" i="1"/>
  <c r="W9" i="1"/>
  <c r="W5" i="1"/>
  <c r="W44" i="1"/>
  <c r="W626" i="1"/>
  <c r="W36" i="1"/>
  <c r="W15" i="1"/>
  <c r="W493" i="1"/>
  <c r="W66" i="1"/>
  <c r="W693" i="1"/>
  <c r="W76" i="1"/>
  <c r="W53" i="1"/>
  <c r="W259" i="1"/>
  <c r="W75" i="1"/>
  <c r="W54" i="1"/>
  <c r="W260" i="1"/>
  <c r="W692" i="1"/>
  <c r="W24" i="1"/>
  <c r="Q79" i="1"/>
  <c r="W69" i="1"/>
  <c r="W50" i="1"/>
  <c r="W72" i="1"/>
  <c r="W68" i="1"/>
  <c r="W28" i="1"/>
  <c r="W43" i="1"/>
  <c r="W38" i="1"/>
  <c r="W31" i="1"/>
  <c r="W77" i="1"/>
  <c r="W78" i="1"/>
  <c r="W52" i="1"/>
  <c r="W39" i="1"/>
  <c r="W51" i="1"/>
  <c r="W700" i="1" l="1"/>
  <c r="E49" i="6" s="1"/>
  <c r="S12" i="1"/>
  <c r="W12" i="1"/>
  <c r="E6" i="6" s="1"/>
  <c r="W79" i="1"/>
  <c r="E10" i="6" s="1"/>
  <c r="S700" i="1" l="1"/>
  <c r="S775" i="1"/>
  <c r="S79" i="1"/>
  <c r="H165" i="2" l="1"/>
  <c r="E165" i="2"/>
  <c r="V165" i="2" s="1"/>
  <c r="H164" i="2"/>
  <c r="E164" i="2"/>
  <c r="V164" i="2" s="1"/>
  <c r="H163" i="2"/>
  <c r="E163" i="2"/>
  <c r="V163" i="2" s="1"/>
  <c r="H162" i="2"/>
  <c r="E162" i="2"/>
  <c r="V162" i="2" s="1"/>
  <c r="H161" i="2"/>
  <c r="E161" i="2"/>
  <c r="V161" i="2" s="1"/>
  <c r="H160" i="2"/>
  <c r="E160" i="2"/>
  <c r="V160" i="2" s="1"/>
  <c r="H159" i="2"/>
  <c r="E159" i="2"/>
  <c r="V159" i="2" s="1"/>
  <c r="H158" i="2"/>
  <c r="E158" i="2"/>
  <c r="V158" i="2" s="1"/>
  <c r="H157" i="2"/>
  <c r="E157" i="2"/>
  <c r="V157" i="2" s="1"/>
  <c r="H156" i="2"/>
  <c r="E156" i="2"/>
  <c r="V156" i="2" s="1"/>
  <c r="H155" i="2"/>
  <c r="E155" i="2"/>
  <c r="V155" i="2" s="1"/>
  <c r="H154" i="2"/>
  <c r="E154" i="2"/>
  <c r="V154" i="2" s="1"/>
  <c r="H39" i="2"/>
  <c r="E39" i="2"/>
  <c r="V39" i="2" s="1"/>
  <c r="H38" i="2"/>
  <c r="E38" i="2"/>
  <c r="V38" i="2" s="1"/>
  <c r="J35" i="2"/>
  <c r="J237" i="2"/>
  <c r="J166" i="2"/>
  <c r="Q237" i="2" l="1"/>
  <c r="R35" i="2"/>
  <c r="R237" i="2"/>
  <c r="Q35" i="2"/>
  <c r="Q166" i="2"/>
  <c r="R166" i="2"/>
  <c r="T166" i="2" l="1"/>
  <c r="T35" i="2"/>
  <c r="S166" i="2" l="1"/>
  <c r="S35" i="2"/>
  <c r="A271" i="2" l="1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G34" i="6" l="1"/>
  <c r="G19" i="6"/>
  <c r="G25" i="6"/>
  <c r="G49" i="6"/>
  <c r="G14" i="6"/>
  <c r="G28" i="6"/>
  <c r="G7" i="6"/>
  <c r="G23" i="6"/>
  <c r="G50" i="6"/>
  <c r="G41" i="6"/>
  <c r="G37" i="6"/>
  <c r="G22" i="6"/>
  <c r="G42" i="6"/>
  <c r="G21" i="6"/>
  <c r="G54" i="6"/>
  <c r="G18" i="6"/>
  <c r="G43" i="6"/>
  <c r="G35" i="6"/>
  <c r="G52" i="6"/>
  <c r="G51" i="6"/>
  <c r="G15" i="6"/>
  <c r="G30" i="6"/>
  <c r="G36" i="6"/>
  <c r="G29" i="6"/>
  <c r="G10" i="6"/>
  <c r="G24" i="6"/>
  <c r="G39" i="6"/>
  <c r="G12" i="6"/>
  <c r="H133" i="2"/>
  <c r="E133" i="2"/>
  <c r="V133" i="2" s="1"/>
  <c r="H128" i="2"/>
  <c r="E128" i="2"/>
  <c r="V128" i="2" s="1"/>
  <c r="H107" i="2"/>
  <c r="E107" i="2"/>
  <c r="V107" i="2" s="1"/>
  <c r="H122" i="2"/>
  <c r="E122" i="2"/>
  <c r="V122" i="2" s="1"/>
  <c r="E127" i="2"/>
  <c r="V127" i="2" s="1"/>
  <c r="H127" i="2"/>
  <c r="J140" i="2"/>
  <c r="J93" i="2"/>
  <c r="J151" i="2"/>
  <c r="J177" i="2"/>
  <c r="J123" i="2"/>
  <c r="J48" i="2"/>
  <c r="J82" i="2"/>
  <c r="J186" i="2"/>
  <c r="R82" i="2" l="1"/>
  <c r="Q82" i="2"/>
  <c r="E134" i="2"/>
  <c r="V134" i="2" s="1"/>
  <c r="H134" i="2"/>
  <c r="R67" i="2" l="1"/>
  <c r="Q67" i="2"/>
  <c r="R177" i="2"/>
  <c r="R123" i="2"/>
  <c r="R140" i="2"/>
  <c r="Q186" i="2"/>
  <c r="Q93" i="2"/>
  <c r="Q151" i="2"/>
  <c r="Q48" i="2"/>
  <c r="Q177" i="2"/>
  <c r="Q123" i="2"/>
  <c r="Q140" i="2"/>
  <c r="R151" i="2"/>
  <c r="R48" i="2"/>
  <c r="R186" i="2"/>
  <c r="T24" i="2" l="1"/>
  <c r="R93" i="2"/>
  <c r="S237" i="2" l="1"/>
  <c r="S82" i="2"/>
  <c r="S93" i="2"/>
  <c r="S24" i="2" l="1"/>
  <c r="S250" i="2"/>
  <c r="S67" i="2"/>
  <c r="S48" i="2"/>
  <c r="S186" i="2"/>
  <c r="S123" i="2"/>
  <c r="S151" i="2"/>
  <c r="S140" i="2"/>
  <c r="S177" i="2"/>
  <c r="E268" i="1" l="1"/>
  <c r="V268" i="1" s="1"/>
  <c r="H268" i="1"/>
  <c r="E269" i="1" l="1"/>
  <c r="V269" i="1" s="1"/>
  <c r="H269" i="1"/>
  <c r="E270" i="1"/>
  <c r="V270" i="1" s="1"/>
  <c r="H270" i="1"/>
  <c r="E230" i="1" l="1"/>
  <c r="V230" i="1" s="1"/>
  <c r="H230" i="1"/>
  <c r="E198" i="1" l="1"/>
  <c r="V198" i="1" s="1"/>
  <c r="H198" i="1"/>
  <c r="H525" i="1" l="1"/>
  <c r="E525" i="1"/>
  <c r="V525" i="1" s="1"/>
  <c r="H509" i="1"/>
  <c r="E509" i="1"/>
  <c r="V509" i="1" s="1"/>
  <c r="H479" i="1"/>
  <c r="E479" i="1"/>
  <c r="V479" i="1" s="1"/>
  <c r="H742" i="1"/>
  <c r="E742" i="1"/>
  <c r="V742" i="1" s="1"/>
  <c r="H199" i="1"/>
  <c r="E199" i="1"/>
  <c r="V199" i="1" s="1"/>
  <c r="H286" i="1"/>
  <c r="E286" i="1"/>
  <c r="V286" i="1" s="1"/>
  <c r="H279" i="1"/>
  <c r="E279" i="1"/>
  <c r="V279" i="1" s="1"/>
  <c r="H274" i="1"/>
  <c r="E274" i="1"/>
  <c r="V274" i="1" s="1"/>
  <c r="H314" i="1"/>
  <c r="E314" i="1"/>
  <c r="V314" i="1" s="1"/>
  <c r="H227" i="1"/>
  <c r="E227" i="1"/>
  <c r="V227" i="1" s="1"/>
  <c r="H154" i="1"/>
  <c r="E154" i="1"/>
  <c r="V154" i="1" s="1"/>
  <c r="R25" i="1" l="1"/>
  <c r="Q761" i="1" l="1"/>
  <c r="Q428" i="1"/>
  <c r="Q673" i="1"/>
  <c r="Q682" i="1"/>
  <c r="R673" i="1"/>
  <c r="R682" i="1"/>
  <c r="R428" i="1"/>
  <c r="R761" i="1"/>
  <c r="Q124" i="1"/>
  <c r="R124" i="1"/>
  <c r="R728" i="1"/>
  <c r="Q728" i="1"/>
  <c r="Q744" i="1"/>
  <c r="R744" i="1"/>
  <c r="Q92" i="1"/>
  <c r="R92" i="1"/>
  <c r="R713" i="1"/>
  <c r="Q713" i="1"/>
  <c r="Q138" i="1"/>
  <c r="R138" i="1"/>
  <c r="Q25" i="1"/>
  <c r="Q63" i="1"/>
  <c r="R63" i="1"/>
  <c r="Q40" i="1"/>
  <c r="R40" i="1"/>
  <c r="Q237" i="1"/>
  <c r="R237" i="1"/>
  <c r="R304" i="1"/>
  <c r="Q281" i="1"/>
  <c r="Q619" i="1"/>
  <c r="R619" i="1"/>
  <c r="R632" i="1"/>
  <c r="R281" i="1"/>
  <c r="R415" i="1"/>
  <c r="Q639" i="1"/>
  <c r="R454" i="1"/>
  <c r="Q569" i="1"/>
  <c r="R639" i="1"/>
  <c r="Q304" i="1"/>
  <c r="R569" i="1"/>
  <c r="Q602" i="1"/>
  <c r="R404" i="1"/>
  <c r="Q632" i="1"/>
  <c r="Q659" i="1"/>
  <c r="R659" i="1"/>
  <c r="Q441" i="1"/>
  <c r="R602" i="1"/>
  <c r="Q519" i="1"/>
  <c r="Q556" i="1"/>
  <c r="R556" i="1"/>
  <c r="Q326" i="1"/>
  <c r="Q374" i="1"/>
  <c r="R519" i="1"/>
  <c r="Q539" i="1"/>
  <c r="R539" i="1"/>
  <c r="R441" i="1"/>
  <c r="Q404" i="1"/>
  <c r="Q454" i="1"/>
  <c r="R374" i="1" l="1"/>
  <c r="Q487" i="1"/>
  <c r="R487" i="1"/>
  <c r="R326" i="1" l="1"/>
  <c r="Q415" i="1"/>
  <c r="Q363" i="1"/>
  <c r="R343" i="1"/>
  <c r="R363" i="1"/>
  <c r="Q343" i="1"/>
  <c r="Q219" i="1"/>
  <c r="R219" i="1"/>
  <c r="R205" i="1" l="1"/>
  <c r="Q205" i="1"/>
  <c r="Q263" i="1"/>
  <c r="R184" i="1"/>
  <c r="R263" i="1"/>
  <c r="Q184" i="1"/>
  <c r="Q172" i="1"/>
  <c r="R172" i="1"/>
  <c r="R500" i="1"/>
  <c r="Q500" i="1"/>
  <c r="Q471" i="1"/>
  <c r="R471" i="1"/>
  <c r="Q389" i="1"/>
  <c r="R389" i="1"/>
  <c r="E179" i="1"/>
  <c r="V179" i="1" s="1"/>
  <c r="E178" i="1"/>
  <c r="V178" i="1" s="1"/>
  <c r="H180" i="1"/>
  <c r="H179" i="1"/>
  <c r="H178" i="1"/>
  <c r="R157" i="1" l="1"/>
  <c r="Q157" i="1"/>
  <c r="H478" i="1"/>
  <c r="E478" i="1"/>
  <c r="V478" i="1" s="1"/>
  <c r="W158" i="2" l="1"/>
  <c r="W156" i="2"/>
  <c r="W39" i="2"/>
  <c r="W154" i="2"/>
  <c r="W163" i="2"/>
  <c r="W162" i="2"/>
  <c r="W155" i="2"/>
  <c r="W38" i="2"/>
  <c r="W157" i="2"/>
  <c r="W161" i="2"/>
  <c r="W160" i="2"/>
  <c r="W165" i="2"/>
  <c r="W159" i="2"/>
  <c r="W164" i="2"/>
  <c r="W478" i="1"/>
  <c r="W286" i="1"/>
  <c r="W314" i="1"/>
  <c r="W198" i="1"/>
  <c r="W268" i="1"/>
  <c r="W128" i="2"/>
  <c r="W525" i="1"/>
  <c r="W230" i="1"/>
  <c r="W134" i="2"/>
  <c r="W122" i="2"/>
  <c r="W127" i="2"/>
  <c r="W179" i="1"/>
  <c r="W509" i="1"/>
  <c r="W199" i="1"/>
  <c r="W270" i="1"/>
  <c r="W107" i="2"/>
  <c r="W178" i="1"/>
  <c r="W279" i="1"/>
  <c r="W227" i="1"/>
  <c r="W274" i="1"/>
  <c r="W154" i="1"/>
  <c r="W742" i="1"/>
  <c r="W479" i="1"/>
  <c r="W269" i="1"/>
  <c r="W133" i="2"/>
  <c r="W166" i="2" l="1"/>
  <c r="G32" i="6" s="1"/>
  <c r="W35" i="2" l="1"/>
  <c r="G9" i="6" s="1"/>
  <c r="J471" i="1"/>
  <c r="J374" i="1"/>
  <c r="J281" i="1"/>
  <c r="J556" i="1"/>
  <c r="J569" i="1"/>
  <c r="J389" i="1"/>
  <c r="J487" i="1"/>
  <c r="J172" i="1"/>
  <c r="J263" i="1"/>
  <c r="S428" i="1" l="1"/>
  <c r="S415" i="1" l="1"/>
  <c r="S471" i="1"/>
  <c r="S454" i="1"/>
  <c r="E483" i="1"/>
  <c r="V483" i="1" s="1"/>
  <c r="H483" i="1"/>
  <c r="J441" i="1"/>
  <c r="J602" i="1"/>
  <c r="J519" i="1"/>
  <c r="J363" i="1"/>
  <c r="J326" i="1"/>
  <c r="J404" i="1"/>
  <c r="J632" i="1"/>
  <c r="J304" i="1"/>
  <c r="J539" i="1"/>
  <c r="J415" i="1"/>
  <c r="J619" i="1"/>
  <c r="J659" i="1"/>
  <c r="J454" i="1"/>
  <c r="J184" i="1"/>
  <c r="J500" i="1"/>
  <c r="J157" i="1"/>
  <c r="J205" i="1"/>
  <c r="J343" i="1"/>
  <c r="J639" i="1"/>
  <c r="T602" i="1" l="1"/>
  <c r="J219" i="1"/>
  <c r="C45" i="6" l="1"/>
  <c r="D50" i="6"/>
  <c r="D38" i="6"/>
  <c r="D26" i="6"/>
  <c r="C35" i="6"/>
  <c r="C50" i="6"/>
  <c r="C38" i="6"/>
  <c r="C26" i="6"/>
  <c r="C37" i="6"/>
  <c r="D43" i="6"/>
  <c r="D31" i="6"/>
  <c r="D19" i="6"/>
  <c r="C53" i="6"/>
  <c r="D42" i="6"/>
  <c r="C54" i="6"/>
  <c r="C49" i="6"/>
  <c r="D35" i="6"/>
  <c r="D16" i="6"/>
  <c r="C28" i="6"/>
  <c r="D45" i="6"/>
  <c r="C39" i="6"/>
  <c r="D48" i="6"/>
  <c r="D36" i="6"/>
  <c r="D24" i="6"/>
  <c r="C31" i="6"/>
  <c r="C48" i="6"/>
  <c r="C36" i="6"/>
  <c r="C24" i="6"/>
  <c r="C33" i="6"/>
  <c r="D53" i="6"/>
  <c r="D41" i="6"/>
  <c r="D29" i="6"/>
  <c r="D17" i="6"/>
  <c r="C29" i="6"/>
  <c r="D30" i="6"/>
  <c r="C42" i="6"/>
  <c r="D52" i="6"/>
  <c r="C41" i="6"/>
  <c r="C16" i="6"/>
  <c r="D33" i="6"/>
  <c r="C27" i="6"/>
  <c r="D46" i="6"/>
  <c r="D34" i="6"/>
  <c r="D22" i="6"/>
  <c r="C21" i="6"/>
  <c r="C46" i="6"/>
  <c r="C34" i="6"/>
  <c r="C22" i="6"/>
  <c r="C23" i="6"/>
  <c r="D51" i="6"/>
  <c r="D39" i="6"/>
  <c r="D27" i="6"/>
  <c r="D15" i="6"/>
  <c r="C19" i="6"/>
  <c r="D54" i="6"/>
  <c r="C47" i="6"/>
  <c r="C18" i="6"/>
  <c r="D47" i="6"/>
  <c r="D28" i="6"/>
  <c r="C52" i="6"/>
  <c r="C43" i="6"/>
  <c r="D21" i="6"/>
  <c r="C17" i="6"/>
  <c r="D44" i="6"/>
  <c r="D32" i="6"/>
  <c r="D20" i="6"/>
  <c r="C44" i="6"/>
  <c r="C32" i="6"/>
  <c r="C20" i="6"/>
  <c r="C51" i="6"/>
  <c r="D49" i="6"/>
  <c r="D37" i="6"/>
  <c r="D25" i="6"/>
  <c r="D18" i="6"/>
  <c r="C30" i="6"/>
  <c r="H41" i="6"/>
  <c r="C25" i="6"/>
  <c r="D23" i="6"/>
  <c r="D40" i="6"/>
  <c r="C40" i="6"/>
  <c r="C15" i="6"/>
  <c r="H10" i="6"/>
  <c r="H49" i="6"/>
  <c r="T682" i="1"/>
  <c r="T25" i="1"/>
  <c r="S63" i="1"/>
  <c r="S441" i="1"/>
  <c r="S281" i="1"/>
  <c r="S519" i="1"/>
  <c r="S632" i="1"/>
  <c r="S389" i="1"/>
  <c r="T619" i="1"/>
  <c r="S619" i="1"/>
  <c r="S602" i="1"/>
  <c r="T40" i="1"/>
  <c r="H737" i="1"/>
  <c r="E737" i="1"/>
  <c r="V737" i="1" s="1"/>
  <c r="H625" i="1"/>
  <c r="S673" i="1" l="1"/>
  <c r="S682" i="1"/>
  <c r="S404" i="1"/>
  <c r="S172" i="1"/>
  <c r="S556" i="1"/>
  <c r="S659" i="1"/>
  <c r="S138" i="1"/>
  <c r="S157" i="1"/>
  <c r="S343" i="1"/>
  <c r="S374" i="1"/>
  <c r="S40" i="1"/>
  <c r="S184" i="1"/>
  <c r="S569" i="1"/>
  <c r="S639" i="1"/>
  <c r="T639" i="1"/>
  <c r="S500" i="1"/>
  <c r="S205" i="1"/>
  <c r="S487" i="1"/>
  <c r="S326" i="1"/>
  <c r="S363" i="1"/>
  <c r="S304" i="1"/>
  <c r="S237" i="1"/>
  <c r="S539" i="1"/>
  <c r="W483" i="1"/>
  <c r="E625" i="1"/>
  <c r="V625" i="1" s="1"/>
  <c r="H47" i="2"/>
  <c r="E47" i="2"/>
  <c r="V47" i="2" s="1"/>
  <c r="H78" i="2"/>
  <c r="V78" i="2"/>
  <c r="H76" i="2"/>
  <c r="V76" i="2"/>
  <c r="H71" i="2"/>
  <c r="V71" i="2"/>
  <c r="H46" i="2"/>
  <c r="E46" i="2"/>
  <c r="V46" i="2" s="1"/>
  <c r="H79" i="2"/>
  <c r="E79" i="2"/>
  <c r="V79" i="2" s="1"/>
  <c r="H77" i="2"/>
  <c r="V77" i="2"/>
  <c r="H70" i="2"/>
  <c r="E70" i="2"/>
  <c r="V70" i="2" s="1"/>
  <c r="H184" i="2"/>
  <c r="E184" i="2"/>
  <c r="V184" i="2" s="1"/>
  <c r="H182" i="2"/>
  <c r="E182" i="2"/>
  <c r="V182" i="2" s="1"/>
  <c r="H180" i="2"/>
  <c r="E180" i="2"/>
  <c r="V180" i="2" s="1"/>
  <c r="H185" i="2"/>
  <c r="E185" i="2"/>
  <c r="V185" i="2" s="1"/>
  <c r="H183" i="2"/>
  <c r="E183" i="2"/>
  <c r="V183" i="2" s="1"/>
  <c r="H181" i="2"/>
  <c r="E181" i="2"/>
  <c r="V181" i="2" s="1"/>
  <c r="H65" i="2"/>
  <c r="E65" i="2"/>
  <c r="V65" i="2" s="1"/>
  <c r="H246" i="2"/>
  <c r="V246" i="2"/>
  <c r="H59" i="2"/>
  <c r="V59" i="2"/>
  <c r="H53" i="2"/>
  <c r="V53" i="2"/>
  <c r="H64" i="2"/>
  <c r="E64" i="2"/>
  <c r="V64" i="2" s="1"/>
  <c r="H245" i="2"/>
  <c r="V245" i="2"/>
  <c r="H58" i="2"/>
  <c r="V58" i="2"/>
  <c r="H52" i="2"/>
  <c r="E52" i="2"/>
  <c r="V52" i="2" s="1"/>
  <c r="H149" i="2"/>
  <c r="E149" i="2"/>
  <c r="V149" i="2" s="1"/>
  <c r="H234" i="2"/>
  <c r="E234" i="2"/>
  <c r="V234" i="2" s="1"/>
  <c r="H147" i="2"/>
  <c r="E147" i="2"/>
  <c r="V147" i="2" s="1"/>
  <c r="H232" i="2"/>
  <c r="E232" i="2"/>
  <c r="V232" i="2" s="1"/>
  <c r="H145" i="2"/>
  <c r="E145" i="2"/>
  <c r="V145" i="2" s="1"/>
  <c r="H143" i="2"/>
  <c r="E143" i="2"/>
  <c r="V143" i="2" s="1"/>
  <c r="H150" i="2"/>
  <c r="E150" i="2"/>
  <c r="V150" i="2" s="1"/>
  <c r="H148" i="2"/>
  <c r="E148" i="2"/>
  <c r="V148" i="2" s="1"/>
  <c r="H233" i="2"/>
  <c r="E233" i="2"/>
  <c r="V233" i="2" s="1"/>
  <c r="H146" i="2"/>
  <c r="E146" i="2"/>
  <c r="V146" i="2" s="1"/>
  <c r="H231" i="2"/>
  <c r="E231" i="2"/>
  <c r="V231" i="2" s="1"/>
  <c r="H144" i="2"/>
  <c r="E144" i="2"/>
  <c r="V144" i="2" s="1"/>
  <c r="H137" i="2"/>
  <c r="E137" i="2"/>
  <c r="V137" i="2" s="1"/>
  <c r="H138" i="2"/>
  <c r="E138" i="2"/>
  <c r="V138" i="2" s="1"/>
  <c r="H136" i="2"/>
  <c r="E136" i="2"/>
  <c r="V136" i="2" s="1"/>
  <c r="H135" i="2"/>
  <c r="E135" i="2"/>
  <c r="V135" i="2" s="1"/>
  <c r="H120" i="2"/>
  <c r="E120" i="2"/>
  <c r="V120" i="2" s="1"/>
  <c r="H116" i="2"/>
  <c r="E116" i="2"/>
  <c r="V116" i="2" s="1"/>
  <c r="H112" i="2"/>
  <c r="E112" i="2"/>
  <c r="V112" i="2" s="1"/>
  <c r="H108" i="2"/>
  <c r="E108" i="2"/>
  <c r="V108" i="2" s="1"/>
  <c r="H121" i="2"/>
  <c r="E121" i="2"/>
  <c r="V121" i="2" s="1"/>
  <c r="H117" i="2"/>
  <c r="E117" i="2"/>
  <c r="V117" i="2" s="1"/>
  <c r="H113" i="2"/>
  <c r="E113" i="2"/>
  <c r="V113" i="2" s="1"/>
  <c r="H109" i="2"/>
  <c r="E109" i="2"/>
  <c r="V109" i="2" s="1"/>
  <c r="H176" i="2"/>
  <c r="E176" i="2"/>
  <c r="V176" i="2" s="1"/>
  <c r="H174" i="2"/>
  <c r="E174" i="2"/>
  <c r="V174" i="2" s="1"/>
  <c r="H172" i="2"/>
  <c r="E172" i="2"/>
  <c r="V172" i="2" s="1"/>
  <c r="H170" i="2"/>
  <c r="E170" i="2"/>
  <c r="V170" i="2" s="1"/>
  <c r="H175" i="2"/>
  <c r="E175" i="2"/>
  <c r="V175" i="2" s="1"/>
  <c r="H173" i="2"/>
  <c r="E173" i="2"/>
  <c r="V173" i="2" s="1"/>
  <c r="H171" i="2"/>
  <c r="E171" i="2"/>
  <c r="V171" i="2" s="1"/>
  <c r="H169" i="2"/>
  <c r="E169" i="2"/>
  <c r="V169" i="2" s="1"/>
  <c r="H119" i="2"/>
  <c r="E119" i="2"/>
  <c r="V119" i="2" s="1"/>
  <c r="H115" i="2"/>
  <c r="E115" i="2"/>
  <c r="V115" i="2" s="1"/>
  <c r="H111" i="2"/>
  <c r="E111" i="2"/>
  <c r="V111" i="2" s="1"/>
  <c r="H118" i="2"/>
  <c r="E118" i="2"/>
  <c r="V118" i="2" s="1"/>
  <c r="H114" i="2"/>
  <c r="E114" i="2"/>
  <c r="V114" i="2" s="1"/>
  <c r="H110" i="2"/>
  <c r="E110" i="2"/>
  <c r="V110" i="2" s="1"/>
  <c r="H132" i="2"/>
  <c r="E132" i="2"/>
  <c r="V132" i="2" s="1"/>
  <c r="H130" i="2"/>
  <c r="E130" i="2"/>
  <c r="V130" i="2" s="1"/>
  <c r="H131" i="2"/>
  <c r="E131" i="2"/>
  <c r="V131" i="2" s="1"/>
  <c r="H129" i="2"/>
  <c r="E129" i="2"/>
  <c r="V129" i="2" s="1"/>
  <c r="E86" i="2"/>
  <c r="H85" i="2"/>
  <c r="E85" i="2"/>
  <c r="V85" i="2" s="1"/>
  <c r="H359" i="1"/>
  <c r="E359" i="1"/>
  <c r="V359" i="1" s="1"/>
  <c r="H372" i="1"/>
  <c r="E372" i="1"/>
  <c r="V372" i="1" s="1"/>
  <c r="H672" i="1"/>
  <c r="E672" i="1"/>
  <c r="V672" i="1" s="1"/>
  <c r="H355" i="1"/>
  <c r="E355" i="1"/>
  <c r="V355" i="1" s="1"/>
  <c r="H216" i="1"/>
  <c r="E216" i="1"/>
  <c r="V216" i="1" s="1"/>
  <c r="H665" i="1"/>
  <c r="E665" i="1"/>
  <c r="V665" i="1" s="1"/>
  <c r="H647" i="1"/>
  <c r="E647" i="1"/>
  <c r="V647" i="1" s="1"/>
  <c r="H212" i="1"/>
  <c r="E212" i="1"/>
  <c r="V212" i="1" s="1"/>
  <c r="H505" i="1"/>
  <c r="E505" i="1"/>
  <c r="V505" i="1" s="1"/>
  <c r="H210" i="1"/>
  <c r="E210" i="1"/>
  <c r="V210" i="1" s="1"/>
  <c r="H358" i="1"/>
  <c r="E358" i="1"/>
  <c r="V358" i="1" s="1"/>
  <c r="H371" i="1"/>
  <c r="E371" i="1"/>
  <c r="V371" i="1" s="1"/>
  <c r="H671" i="1"/>
  <c r="E671" i="1"/>
  <c r="V671" i="1" s="1"/>
  <c r="H354" i="1"/>
  <c r="E354" i="1"/>
  <c r="V354" i="1" s="1"/>
  <c r="H215" i="1"/>
  <c r="E215" i="1"/>
  <c r="V215" i="1" s="1"/>
  <c r="H664" i="1"/>
  <c r="E664" i="1"/>
  <c r="V664" i="1" s="1"/>
  <c r="H646" i="1"/>
  <c r="E646" i="1"/>
  <c r="V646" i="1" s="1"/>
  <c r="H508" i="1"/>
  <c r="E508" i="1"/>
  <c r="V508" i="1" s="1"/>
  <c r="H211" i="1"/>
  <c r="E211" i="1"/>
  <c r="V211" i="1" s="1"/>
  <c r="H504" i="1"/>
  <c r="E504" i="1"/>
  <c r="V504" i="1" s="1"/>
  <c r="E209" i="1"/>
  <c r="V209" i="1" s="1"/>
  <c r="H116" i="1"/>
  <c r="E116" i="1"/>
  <c r="V116" i="1" s="1"/>
  <c r="H513" i="1"/>
  <c r="E513" i="1"/>
  <c r="V513" i="1" s="1"/>
  <c r="H110" i="1"/>
  <c r="E110" i="1"/>
  <c r="V110" i="1" s="1"/>
  <c r="H544" i="1"/>
  <c r="E544" i="1"/>
  <c r="V544" i="1" s="1"/>
  <c r="H524" i="1"/>
  <c r="E524" i="1"/>
  <c r="V524" i="1" s="1"/>
  <c r="H490" i="1"/>
  <c r="E490" i="1"/>
  <c r="V490" i="1" s="1"/>
  <c r="H499" i="1"/>
  <c r="E499" i="1"/>
  <c r="V499" i="1" s="1"/>
  <c r="H115" i="1"/>
  <c r="E115" i="1"/>
  <c r="V115" i="1" s="1"/>
  <c r="H512" i="1"/>
  <c r="E512" i="1"/>
  <c r="V512" i="1" s="1"/>
  <c r="H109" i="1"/>
  <c r="E109" i="1"/>
  <c r="V109" i="1" s="1"/>
  <c r="H543" i="1"/>
  <c r="E543" i="1"/>
  <c r="V543" i="1" s="1"/>
  <c r="H523" i="1"/>
  <c r="E523" i="1"/>
  <c r="V523" i="1" s="1"/>
  <c r="H537" i="1"/>
  <c r="E537" i="1"/>
  <c r="V537" i="1" s="1"/>
  <c r="H535" i="1"/>
  <c r="E535" i="1"/>
  <c r="V535" i="1" s="1"/>
  <c r="H533" i="1"/>
  <c r="E533" i="1"/>
  <c r="V533" i="1" s="1"/>
  <c r="H529" i="1"/>
  <c r="E529" i="1"/>
  <c r="V529" i="1" s="1"/>
  <c r="H527" i="1"/>
  <c r="E527" i="1"/>
  <c r="V527" i="1" s="1"/>
  <c r="H108" i="1"/>
  <c r="E108" i="1"/>
  <c r="V108" i="1" s="1"/>
  <c r="H542" i="1"/>
  <c r="E542" i="1"/>
  <c r="V542" i="1" s="1"/>
  <c r="H522" i="1"/>
  <c r="E522" i="1"/>
  <c r="V522" i="1" s="1"/>
  <c r="H538" i="1"/>
  <c r="E538" i="1"/>
  <c r="V538" i="1" s="1"/>
  <c r="H536" i="1"/>
  <c r="E536" i="1"/>
  <c r="V536" i="1" s="1"/>
  <c r="H534" i="1"/>
  <c r="E534" i="1"/>
  <c r="V534" i="1" s="1"/>
  <c r="H555" i="1"/>
  <c r="E555" i="1"/>
  <c r="V555" i="1" s="1"/>
  <c r="H532" i="1"/>
  <c r="E532" i="1"/>
  <c r="V532" i="1" s="1"/>
  <c r="H528" i="1"/>
  <c r="E528" i="1"/>
  <c r="V528" i="1" s="1"/>
  <c r="H526" i="1"/>
  <c r="E526" i="1"/>
  <c r="V526" i="1" s="1"/>
  <c r="H107" i="1"/>
  <c r="E107" i="1"/>
  <c r="V107" i="1" s="1"/>
  <c r="H566" i="1"/>
  <c r="E566" i="1"/>
  <c r="V566" i="1" s="1"/>
  <c r="H486" i="1"/>
  <c r="E486" i="1"/>
  <c r="V486" i="1" s="1"/>
  <c r="H485" i="1"/>
  <c r="E485" i="1"/>
  <c r="V485" i="1" s="1"/>
  <c r="H651" i="1"/>
  <c r="E651" i="1"/>
  <c r="V651" i="1" s="1"/>
  <c r="H668" i="1"/>
  <c r="E668" i="1"/>
  <c r="V668" i="1" s="1"/>
  <c r="H547" i="1"/>
  <c r="E547" i="1"/>
  <c r="V547" i="1" s="1"/>
  <c r="H567" i="1"/>
  <c r="E567" i="1"/>
  <c r="V567" i="1" s="1"/>
  <c r="H652" i="1"/>
  <c r="E652" i="1"/>
  <c r="V652" i="1" s="1"/>
  <c r="H548" i="1"/>
  <c r="E548" i="1"/>
  <c r="V548" i="1" s="1"/>
  <c r="H477" i="1"/>
  <c r="E477" i="1"/>
  <c r="V477" i="1" s="1"/>
  <c r="H474" i="1"/>
  <c r="E474" i="1"/>
  <c r="V474" i="1" s="1"/>
  <c r="H58" i="1"/>
  <c r="E58" i="1"/>
  <c r="V58" i="1" s="1"/>
  <c r="H300" i="1"/>
  <c r="E300" i="1"/>
  <c r="V300" i="1" s="1"/>
  <c r="H89" i="1"/>
  <c r="E89" i="1"/>
  <c r="V89" i="1" s="1"/>
  <c r="H484" i="1"/>
  <c r="E484" i="1"/>
  <c r="V484" i="1" s="1"/>
  <c r="H670" i="1"/>
  <c r="E670" i="1"/>
  <c r="V670" i="1" s="1"/>
  <c r="H667" i="1"/>
  <c r="E667" i="1"/>
  <c r="V667" i="1" s="1"/>
  <c r="H751" i="1"/>
  <c r="E751" i="1"/>
  <c r="V751" i="1" s="1"/>
  <c r="H47" i="1"/>
  <c r="E47" i="1"/>
  <c r="V47" i="1" s="1"/>
  <c r="H132" i="1"/>
  <c r="E132" i="1"/>
  <c r="V132" i="1" s="1"/>
  <c r="H507" i="1"/>
  <c r="E507" i="1"/>
  <c r="V507" i="1" s="1"/>
  <c r="H476" i="1"/>
  <c r="E476" i="1"/>
  <c r="V476" i="1" s="1"/>
  <c r="H503" i="1"/>
  <c r="E503" i="1"/>
  <c r="V503" i="1" s="1"/>
  <c r="H57" i="1"/>
  <c r="E57" i="1"/>
  <c r="V57" i="1" s="1"/>
  <c r="H299" i="1"/>
  <c r="E299" i="1"/>
  <c r="V299" i="1" s="1"/>
  <c r="H518" i="1"/>
  <c r="E518" i="1"/>
  <c r="V518" i="1" s="1"/>
  <c r="H88" i="1"/>
  <c r="E88" i="1"/>
  <c r="V88" i="1" s="1"/>
  <c r="H669" i="1"/>
  <c r="E669" i="1"/>
  <c r="V669" i="1" s="1"/>
  <c r="H666" i="1"/>
  <c r="E666" i="1"/>
  <c r="V666" i="1" s="1"/>
  <c r="H750" i="1"/>
  <c r="E750" i="1"/>
  <c r="V750" i="1" s="1"/>
  <c r="H131" i="1"/>
  <c r="E131" i="1"/>
  <c r="V131" i="1" s="1"/>
  <c r="H506" i="1"/>
  <c r="E506" i="1"/>
  <c r="V506" i="1" s="1"/>
  <c r="H475" i="1"/>
  <c r="E475" i="1"/>
  <c r="V475" i="1" s="1"/>
  <c r="H388" i="1"/>
  <c r="E388" i="1"/>
  <c r="V388" i="1" s="1"/>
  <c r="H469" i="1"/>
  <c r="E469" i="1"/>
  <c r="V469" i="1" s="1"/>
  <c r="H452" i="1"/>
  <c r="E452" i="1"/>
  <c r="V452" i="1" s="1"/>
  <c r="H426" i="1"/>
  <c r="E426" i="1"/>
  <c r="V426" i="1" s="1"/>
  <c r="H450" i="1"/>
  <c r="E450" i="1"/>
  <c r="V450" i="1" s="1"/>
  <c r="H424" i="1"/>
  <c r="E424" i="1"/>
  <c r="V424" i="1" s="1"/>
  <c r="H439" i="1"/>
  <c r="E439" i="1"/>
  <c r="V439" i="1" s="1"/>
  <c r="H463" i="1"/>
  <c r="E463" i="1"/>
  <c r="V463" i="1" s="1"/>
  <c r="H422" i="1"/>
  <c r="E422" i="1"/>
  <c r="V422" i="1" s="1"/>
  <c r="H433" i="1"/>
  <c r="E433" i="1"/>
  <c r="V433" i="1" s="1"/>
  <c r="H380" i="1"/>
  <c r="E380" i="1"/>
  <c r="V380" i="1" s="1"/>
  <c r="H444" i="1"/>
  <c r="E444" i="1"/>
  <c r="V444" i="1" s="1"/>
  <c r="H393" i="1"/>
  <c r="E393" i="1"/>
  <c r="V393" i="1" s="1"/>
  <c r="H407" i="1"/>
  <c r="E407" i="1"/>
  <c r="V407" i="1" s="1"/>
  <c r="H418" i="1"/>
  <c r="E418" i="1"/>
  <c r="V418" i="1" s="1"/>
  <c r="H470" i="1"/>
  <c r="E470" i="1"/>
  <c r="V470" i="1" s="1"/>
  <c r="H453" i="1"/>
  <c r="E453" i="1"/>
  <c r="V453" i="1" s="1"/>
  <c r="H427" i="1"/>
  <c r="E427" i="1"/>
  <c r="V427" i="1" s="1"/>
  <c r="H451" i="1"/>
  <c r="E451" i="1"/>
  <c r="V451" i="1" s="1"/>
  <c r="H425" i="1"/>
  <c r="E425" i="1"/>
  <c r="V425" i="1" s="1"/>
  <c r="H440" i="1"/>
  <c r="E440" i="1"/>
  <c r="V440" i="1" s="1"/>
  <c r="H464" i="1"/>
  <c r="E464" i="1"/>
  <c r="V464" i="1" s="1"/>
  <c r="H423" i="1"/>
  <c r="E423" i="1"/>
  <c r="V423" i="1" s="1"/>
  <c r="H438" i="1"/>
  <c r="E438" i="1"/>
  <c r="V438" i="1" s="1"/>
  <c r="H410" i="1"/>
  <c r="E410" i="1"/>
  <c r="V410" i="1" s="1"/>
  <c r="H381" i="1"/>
  <c r="E381" i="1"/>
  <c r="V381" i="1" s="1"/>
  <c r="H445" i="1"/>
  <c r="E445" i="1"/>
  <c r="V445" i="1" s="1"/>
  <c r="H394" i="1"/>
  <c r="E394" i="1"/>
  <c r="V394" i="1" s="1"/>
  <c r="H419" i="1"/>
  <c r="E419" i="1"/>
  <c r="V419" i="1" s="1"/>
  <c r="H377" i="1"/>
  <c r="E377" i="1"/>
  <c r="V377" i="1" s="1"/>
  <c r="H278" i="1"/>
  <c r="E278" i="1"/>
  <c r="V278" i="1" s="1"/>
  <c r="H739" i="1"/>
  <c r="E739" i="1"/>
  <c r="V739" i="1" s="1"/>
  <c r="H163" i="1"/>
  <c r="E163" i="1"/>
  <c r="V163" i="1" s="1"/>
  <c r="H224" i="1"/>
  <c r="E224" i="1"/>
  <c r="V224" i="1" s="1"/>
  <c r="H242" i="1"/>
  <c r="E242" i="1"/>
  <c r="V242" i="1" s="1"/>
  <c r="H277" i="1"/>
  <c r="E277" i="1"/>
  <c r="V277" i="1" s="1"/>
  <c r="H738" i="1"/>
  <c r="E738" i="1"/>
  <c r="V738" i="1" s="1"/>
  <c r="H162" i="1"/>
  <c r="E162" i="1"/>
  <c r="V162" i="1" s="1"/>
  <c r="H223" i="1"/>
  <c r="E223" i="1"/>
  <c r="V223" i="1" s="1"/>
  <c r="H241" i="1"/>
  <c r="E241" i="1"/>
  <c r="V241" i="1" s="1"/>
  <c r="H280" i="1"/>
  <c r="E280" i="1"/>
  <c r="V280" i="1" s="1"/>
  <c r="H726" i="1"/>
  <c r="E726" i="1"/>
  <c r="V726" i="1" s="1"/>
  <c r="H740" i="1"/>
  <c r="E740" i="1"/>
  <c r="V740" i="1" s="1"/>
  <c r="H253" i="1"/>
  <c r="E253" i="1"/>
  <c r="V253" i="1" s="1"/>
  <c r="H275" i="1"/>
  <c r="E275" i="1"/>
  <c r="V275" i="1" s="1"/>
  <c r="H272" i="1"/>
  <c r="E272" i="1"/>
  <c r="V272" i="1" s="1"/>
  <c r="H510" i="1"/>
  <c r="E510" i="1"/>
  <c r="V510" i="1" s="1"/>
  <c r="H267" i="1"/>
  <c r="E267" i="1"/>
  <c r="V267" i="1" s="1"/>
  <c r="H287" i="1"/>
  <c r="E287" i="1"/>
  <c r="V287" i="1" s="1"/>
  <c r="H284" i="1"/>
  <c r="E284" i="1"/>
  <c r="V284" i="1" s="1"/>
  <c r="H727" i="1"/>
  <c r="E727" i="1"/>
  <c r="V727" i="1" s="1"/>
  <c r="H741" i="1"/>
  <c r="E741" i="1"/>
  <c r="V741" i="1" s="1"/>
  <c r="H276" i="1"/>
  <c r="E276" i="1"/>
  <c r="V276" i="1" s="1"/>
  <c r="H273" i="1"/>
  <c r="E273" i="1"/>
  <c r="V273" i="1" s="1"/>
  <c r="H720" i="1"/>
  <c r="E720" i="1"/>
  <c r="V720" i="1" s="1"/>
  <c r="H271" i="1"/>
  <c r="E271" i="1"/>
  <c r="V271" i="1" s="1"/>
  <c r="H288" i="1"/>
  <c r="E288" i="1"/>
  <c r="V288" i="1" s="1"/>
  <c r="H285" i="1"/>
  <c r="E285" i="1"/>
  <c r="V285" i="1" s="1"/>
  <c r="H266" i="1"/>
  <c r="E266" i="1"/>
  <c r="V266" i="1" s="1"/>
  <c r="H324" i="1"/>
  <c r="E324" i="1"/>
  <c r="V324" i="1" s="1"/>
  <c r="H320" i="1"/>
  <c r="E320" i="1"/>
  <c r="V320" i="1" s="1"/>
  <c r="H195" i="1"/>
  <c r="E195" i="1"/>
  <c r="V195" i="1" s="1"/>
  <c r="H291" i="1"/>
  <c r="E291" i="1"/>
  <c r="V291" i="1" s="1"/>
  <c r="H311" i="1"/>
  <c r="E311" i="1"/>
  <c r="V311" i="1" s="1"/>
  <c r="H307" i="1"/>
  <c r="E307" i="1"/>
  <c r="V307" i="1" s="1"/>
  <c r="H325" i="1"/>
  <c r="E325" i="1"/>
  <c r="V325" i="1" s="1"/>
  <c r="H323" i="1"/>
  <c r="E323" i="1"/>
  <c r="V323" i="1" s="1"/>
  <c r="H319" i="1"/>
  <c r="E319" i="1"/>
  <c r="V319" i="1" s="1"/>
  <c r="H317" i="1"/>
  <c r="E317" i="1"/>
  <c r="V317" i="1" s="1"/>
  <c r="H194" i="1"/>
  <c r="E194" i="1"/>
  <c r="V194" i="1" s="1"/>
  <c r="H290" i="1"/>
  <c r="E290" i="1"/>
  <c r="V290" i="1" s="1"/>
  <c r="H310" i="1"/>
  <c r="E310" i="1"/>
  <c r="V310" i="1" s="1"/>
  <c r="H361" i="1"/>
  <c r="E361" i="1"/>
  <c r="V361" i="1" s="1"/>
  <c r="H357" i="1"/>
  <c r="E357" i="1"/>
  <c r="V357" i="1" s="1"/>
  <c r="H654" i="1"/>
  <c r="E654" i="1"/>
  <c r="V654" i="1" s="1"/>
  <c r="H554" i="1"/>
  <c r="E554" i="1"/>
  <c r="V554" i="1" s="1"/>
  <c r="H370" i="1"/>
  <c r="E370" i="1"/>
  <c r="V370" i="1" s="1"/>
  <c r="H318" i="1"/>
  <c r="E318" i="1"/>
  <c r="V318" i="1" s="1"/>
  <c r="H531" i="1"/>
  <c r="E531" i="1"/>
  <c r="V531" i="1" s="1"/>
  <c r="H709" i="1"/>
  <c r="E709" i="1"/>
  <c r="V709" i="1" s="1"/>
  <c r="H437" i="1"/>
  <c r="E437" i="1"/>
  <c r="V437" i="1" s="1"/>
  <c r="H351" i="1"/>
  <c r="E351" i="1"/>
  <c r="V351" i="1" s="1"/>
  <c r="H350" i="1"/>
  <c r="E350" i="1"/>
  <c r="V350" i="1" s="1"/>
  <c r="H645" i="1"/>
  <c r="E645" i="1"/>
  <c r="V645" i="1" s="1"/>
  <c r="H366" i="1"/>
  <c r="E366" i="1"/>
  <c r="V366" i="1" s="1"/>
  <c r="H348" i="1"/>
  <c r="E348" i="1"/>
  <c r="V348" i="1" s="1"/>
  <c r="H346" i="1"/>
  <c r="E346" i="1"/>
  <c r="V346" i="1" s="1"/>
  <c r="H362" i="1"/>
  <c r="E362" i="1"/>
  <c r="V362" i="1" s="1"/>
  <c r="H360" i="1"/>
  <c r="E360" i="1"/>
  <c r="V360" i="1" s="1"/>
  <c r="H373" i="1"/>
  <c r="E373" i="1"/>
  <c r="V373" i="1" s="1"/>
  <c r="H653" i="1"/>
  <c r="E653" i="1"/>
  <c r="V653" i="1" s="1"/>
  <c r="H553" i="1"/>
  <c r="E553" i="1"/>
  <c r="V553" i="1" s="1"/>
  <c r="H356" i="1"/>
  <c r="E356" i="1"/>
  <c r="V356" i="1" s="1"/>
  <c r="H530" i="1"/>
  <c r="E530" i="1"/>
  <c r="V530" i="1" s="1"/>
  <c r="H369" i="1"/>
  <c r="E369" i="1"/>
  <c r="V369" i="1" s="1"/>
  <c r="H436" i="1"/>
  <c r="E436" i="1"/>
  <c r="V436" i="1" s="1"/>
  <c r="H708" i="1"/>
  <c r="E708" i="1"/>
  <c r="V708" i="1" s="1"/>
  <c r="H644" i="1"/>
  <c r="E644" i="1"/>
  <c r="V644" i="1" s="1"/>
  <c r="H349" i="1"/>
  <c r="E349" i="1"/>
  <c r="V349" i="1" s="1"/>
  <c r="H347" i="1"/>
  <c r="E347" i="1"/>
  <c r="V347" i="1" s="1"/>
  <c r="H342" i="1"/>
  <c r="E342" i="1"/>
  <c r="V342" i="1" s="1"/>
  <c r="H340" i="1"/>
  <c r="E340" i="1"/>
  <c r="V340" i="1" s="1"/>
  <c r="H338" i="1"/>
  <c r="E338" i="1"/>
  <c r="V338" i="1" s="1"/>
  <c r="H336" i="1"/>
  <c r="E336" i="1"/>
  <c r="V336" i="1" s="1"/>
  <c r="H332" i="1"/>
  <c r="E332" i="1"/>
  <c r="V332" i="1" s="1"/>
  <c r="H330" i="1"/>
  <c r="E330" i="1"/>
  <c r="V330" i="1" s="1"/>
  <c r="H341" i="1"/>
  <c r="E341" i="1"/>
  <c r="V341" i="1" s="1"/>
  <c r="H339" i="1"/>
  <c r="E339" i="1"/>
  <c r="V339" i="1" s="1"/>
  <c r="H337" i="1"/>
  <c r="E337" i="1"/>
  <c r="V337" i="1" s="1"/>
  <c r="H335" i="1"/>
  <c r="E335" i="1"/>
  <c r="V335" i="1" s="1"/>
  <c r="H331" i="1"/>
  <c r="E331" i="1"/>
  <c r="V331" i="1" s="1"/>
  <c r="H329" i="1"/>
  <c r="E329" i="1"/>
  <c r="V329" i="1" s="1"/>
  <c r="H414" i="1"/>
  <c r="E414" i="1"/>
  <c r="V414" i="1" s="1"/>
  <c r="H387" i="1"/>
  <c r="E387" i="1"/>
  <c r="V387" i="1" s="1"/>
  <c r="H385" i="1"/>
  <c r="E385" i="1"/>
  <c r="V385" i="1" s="1"/>
  <c r="H412" i="1"/>
  <c r="E412" i="1"/>
  <c r="V412" i="1" s="1"/>
  <c r="H383" i="1"/>
  <c r="E383" i="1"/>
  <c r="V383" i="1" s="1"/>
  <c r="H462" i="1"/>
  <c r="E462" i="1"/>
  <c r="V462" i="1" s="1"/>
  <c r="H421" i="1"/>
  <c r="E421" i="1"/>
  <c r="V421" i="1" s="1"/>
  <c r="H432" i="1"/>
  <c r="E432" i="1"/>
  <c r="V432" i="1" s="1"/>
  <c r="H392" i="1"/>
  <c r="E392" i="1"/>
  <c r="V392" i="1" s="1"/>
  <c r="H403" i="1"/>
  <c r="E403" i="1"/>
  <c r="V403" i="1" s="1"/>
  <c r="H413" i="1"/>
  <c r="E413" i="1"/>
  <c r="V413" i="1" s="1"/>
  <c r="H386" i="1"/>
  <c r="E386" i="1"/>
  <c r="V386" i="1" s="1"/>
  <c r="H384" i="1"/>
  <c r="E384" i="1"/>
  <c r="V384" i="1" s="1"/>
  <c r="H411" i="1"/>
  <c r="E411" i="1"/>
  <c r="V411" i="1" s="1"/>
  <c r="H382" i="1"/>
  <c r="E382" i="1"/>
  <c r="V382" i="1" s="1"/>
  <c r="H461" i="1"/>
  <c r="E461" i="1"/>
  <c r="V461" i="1" s="1"/>
  <c r="H420" i="1"/>
  <c r="E420" i="1"/>
  <c r="V420" i="1" s="1"/>
  <c r="H431" i="1"/>
  <c r="E431" i="1"/>
  <c r="V431" i="1" s="1"/>
  <c r="H467" i="1"/>
  <c r="E467" i="1"/>
  <c r="V467" i="1" s="1"/>
  <c r="H401" i="1"/>
  <c r="E401" i="1"/>
  <c r="V401" i="1" s="1"/>
  <c r="H465" i="1"/>
  <c r="E465" i="1"/>
  <c r="V465" i="1" s="1"/>
  <c r="H399" i="1"/>
  <c r="E399" i="1"/>
  <c r="V399" i="1" s="1"/>
  <c r="H448" i="1"/>
  <c r="E448" i="1"/>
  <c r="V448" i="1" s="1"/>
  <c r="H397" i="1"/>
  <c r="E397" i="1"/>
  <c r="V397" i="1" s="1"/>
  <c r="H446" i="1"/>
  <c r="E446" i="1"/>
  <c r="V446" i="1" s="1"/>
  <c r="H395" i="1"/>
  <c r="E395" i="1"/>
  <c r="V395" i="1" s="1"/>
  <c r="H459" i="1"/>
  <c r="E459" i="1"/>
  <c r="V459" i="1" s="1"/>
  <c r="H378" i="1"/>
  <c r="E378" i="1"/>
  <c r="V378" i="1" s="1"/>
  <c r="H457" i="1"/>
  <c r="E457" i="1"/>
  <c r="V457" i="1" s="1"/>
  <c r="H468" i="1"/>
  <c r="E468" i="1"/>
  <c r="V468" i="1" s="1"/>
  <c r="H402" i="1"/>
  <c r="E402" i="1"/>
  <c r="V402" i="1" s="1"/>
  <c r="H466" i="1"/>
  <c r="E466" i="1"/>
  <c r="V466" i="1" s="1"/>
  <c r="H400" i="1"/>
  <c r="E400" i="1"/>
  <c r="V400" i="1" s="1"/>
  <c r="H449" i="1"/>
  <c r="E449" i="1"/>
  <c r="V449" i="1" s="1"/>
  <c r="H398" i="1"/>
  <c r="E398" i="1"/>
  <c r="V398" i="1" s="1"/>
  <c r="H447" i="1"/>
  <c r="E447" i="1"/>
  <c r="V447" i="1" s="1"/>
  <c r="H396" i="1"/>
  <c r="E396" i="1"/>
  <c r="V396" i="1" s="1"/>
  <c r="H460" i="1"/>
  <c r="E460" i="1"/>
  <c r="V460" i="1" s="1"/>
  <c r="H379" i="1"/>
  <c r="E379" i="1"/>
  <c r="V379" i="1" s="1"/>
  <c r="H458" i="1"/>
  <c r="E458" i="1"/>
  <c r="V458" i="1" s="1"/>
  <c r="H322" i="1"/>
  <c r="E322" i="1"/>
  <c r="V322" i="1" s="1"/>
  <c r="H725" i="1"/>
  <c r="E725" i="1"/>
  <c r="V725" i="1" s="1"/>
  <c r="H254" i="1"/>
  <c r="E254" i="1"/>
  <c r="V254" i="1" s="1"/>
  <c r="H294" i="1"/>
  <c r="E294" i="1"/>
  <c r="V294" i="1" s="1"/>
  <c r="H313" i="1"/>
  <c r="E313" i="1"/>
  <c r="V313" i="1" s="1"/>
  <c r="H229" i="1"/>
  <c r="E229" i="1"/>
  <c r="V229" i="1" s="1"/>
  <c r="H191" i="1"/>
  <c r="E191" i="1"/>
  <c r="V191" i="1" s="1"/>
  <c r="H208" i="1"/>
  <c r="E208" i="1"/>
  <c r="V208" i="1" s="1"/>
  <c r="H743" i="1"/>
  <c r="E743" i="1"/>
  <c r="V743" i="1" s="1"/>
  <c r="H321" i="1"/>
  <c r="E321" i="1"/>
  <c r="V321" i="1" s="1"/>
  <c r="H724" i="1"/>
  <c r="E724" i="1"/>
  <c r="V724" i="1" s="1"/>
  <c r="H293" i="1"/>
  <c r="E293" i="1"/>
  <c r="V293" i="1" s="1"/>
  <c r="H312" i="1"/>
  <c r="E312" i="1"/>
  <c r="V312" i="1" s="1"/>
  <c r="H228" i="1"/>
  <c r="E228" i="1"/>
  <c r="V228" i="1" s="1"/>
  <c r="H190" i="1"/>
  <c r="E190" i="1"/>
  <c r="V190" i="1" s="1"/>
  <c r="H203" i="1"/>
  <c r="E203" i="1"/>
  <c r="V203" i="1" s="1"/>
  <c r="H201" i="1"/>
  <c r="E201" i="1"/>
  <c r="V201" i="1" s="1"/>
  <c r="H723" i="1"/>
  <c r="E723" i="1"/>
  <c r="V723" i="1" s="1"/>
  <c r="H193" i="1"/>
  <c r="E193" i="1"/>
  <c r="V193" i="1" s="1"/>
  <c r="H226" i="1"/>
  <c r="E226" i="1"/>
  <c r="V226" i="1" s="1"/>
  <c r="H189" i="1"/>
  <c r="E189" i="1"/>
  <c r="V189" i="1" s="1"/>
  <c r="H187" i="1"/>
  <c r="E187" i="1"/>
  <c r="V187" i="1" s="1"/>
  <c r="H204" i="1"/>
  <c r="E204" i="1"/>
  <c r="V204" i="1" s="1"/>
  <c r="H202" i="1"/>
  <c r="E202" i="1"/>
  <c r="V202" i="1" s="1"/>
  <c r="H200" i="1"/>
  <c r="E200" i="1"/>
  <c r="V200" i="1" s="1"/>
  <c r="H722" i="1"/>
  <c r="E722" i="1"/>
  <c r="V722" i="1" s="1"/>
  <c r="H192" i="1"/>
  <c r="E192" i="1"/>
  <c r="V192" i="1" s="1"/>
  <c r="H225" i="1"/>
  <c r="E225" i="1"/>
  <c r="V225" i="1" s="1"/>
  <c r="H188" i="1"/>
  <c r="E188" i="1"/>
  <c r="V188" i="1" s="1"/>
  <c r="H156" i="1"/>
  <c r="E156" i="1"/>
  <c r="V156" i="1" s="1"/>
  <c r="H171" i="1"/>
  <c r="E171" i="1"/>
  <c r="V171" i="1" s="1"/>
  <c r="H153" i="1"/>
  <c r="E153" i="1"/>
  <c r="V153" i="1" s="1"/>
  <c r="H169" i="1"/>
  <c r="E169" i="1"/>
  <c r="V169" i="1" s="1"/>
  <c r="H183" i="1"/>
  <c r="E183" i="1"/>
  <c r="V183" i="1" s="1"/>
  <c r="H151" i="1"/>
  <c r="E151" i="1"/>
  <c r="V151" i="1" s="1"/>
  <c r="H167" i="1"/>
  <c r="E167" i="1"/>
  <c r="V167" i="1" s="1"/>
  <c r="H181" i="1"/>
  <c r="E181" i="1"/>
  <c r="V181" i="1" s="1"/>
  <c r="H252" i="1"/>
  <c r="E252" i="1"/>
  <c r="V252" i="1" s="1"/>
  <c r="H149" i="1"/>
  <c r="E149" i="1"/>
  <c r="V149" i="1" s="1"/>
  <c r="H165" i="1"/>
  <c r="E165" i="1"/>
  <c r="V165" i="1" s="1"/>
  <c r="H147" i="1"/>
  <c r="E147" i="1"/>
  <c r="V147" i="1" s="1"/>
  <c r="H145" i="1"/>
  <c r="E145" i="1"/>
  <c r="V145" i="1" s="1"/>
  <c r="H177" i="1"/>
  <c r="E177" i="1"/>
  <c r="V177" i="1" s="1"/>
  <c r="H624" i="1"/>
  <c r="E624" i="1"/>
  <c r="V624" i="1" s="1"/>
  <c r="H161" i="1"/>
  <c r="E161" i="1"/>
  <c r="V161" i="1" s="1"/>
  <c r="H143" i="1"/>
  <c r="E143" i="1"/>
  <c r="V143" i="1" s="1"/>
  <c r="H142" i="1"/>
  <c r="E142" i="1"/>
  <c r="V142" i="1" s="1"/>
  <c r="H175" i="1"/>
  <c r="E175" i="1"/>
  <c r="V175" i="1" s="1"/>
  <c r="H155" i="1"/>
  <c r="E155" i="1"/>
  <c r="V155" i="1" s="1"/>
  <c r="H170" i="1"/>
  <c r="E170" i="1"/>
  <c r="V170" i="1" s="1"/>
  <c r="H152" i="1"/>
  <c r="E152" i="1"/>
  <c r="V152" i="1" s="1"/>
  <c r="H168" i="1"/>
  <c r="E168" i="1"/>
  <c r="V168" i="1" s="1"/>
  <c r="H182" i="1"/>
  <c r="E182" i="1"/>
  <c r="V182" i="1" s="1"/>
  <c r="H251" i="1"/>
  <c r="E251" i="1"/>
  <c r="V251" i="1" s="1"/>
  <c r="H150" i="1"/>
  <c r="E150" i="1"/>
  <c r="V150" i="1" s="1"/>
  <c r="H166" i="1"/>
  <c r="E166" i="1"/>
  <c r="V166" i="1" s="1"/>
  <c r="H148" i="1"/>
  <c r="E148" i="1"/>
  <c r="V148" i="1" s="1"/>
  <c r="H164" i="1"/>
  <c r="E164" i="1"/>
  <c r="V164" i="1" s="1"/>
  <c r="H146" i="1"/>
  <c r="E146" i="1"/>
  <c r="V146" i="1" s="1"/>
  <c r="E180" i="1"/>
  <c r="V180" i="1" s="1"/>
  <c r="H623" i="1"/>
  <c r="E623" i="1"/>
  <c r="V623" i="1" s="1"/>
  <c r="H144" i="1"/>
  <c r="E144" i="1"/>
  <c r="V144" i="1" s="1"/>
  <c r="H176" i="1"/>
  <c r="E176" i="1"/>
  <c r="V176" i="1" s="1"/>
  <c r="H160" i="1"/>
  <c r="E160" i="1"/>
  <c r="V160" i="1" s="1"/>
  <c r="H141" i="1"/>
  <c r="E141" i="1"/>
  <c r="V141" i="1" s="1"/>
  <c r="H551" i="1"/>
  <c r="E551" i="1"/>
  <c r="V551" i="1" s="1"/>
  <c r="H250" i="1"/>
  <c r="E250" i="1"/>
  <c r="V250" i="1" s="1"/>
  <c r="H244" i="1"/>
  <c r="E244" i="1"/>
  <c r="V244" i="1" s="1"/>
  <c r="H240" i="1"/>
  <c r="E240" i="1"/>
  <c r="V240" i="1" s="1"/>
  <c r="H552" i="1"/>
  <c r="E552" i="1"/>
  <c r="V552" i="1" s="1"/>
  <c r="H196" i="1"/>
  <c r="E196" i="1"/>
  <c r="V196" i="1" s="1"/>
  <c r="H249" i="1"/>
  <c r="E249" i="1"/>
  <c r="V249" i="1" s="1"/>
  <c r="T237" i="2" l="1"/>
  <c r="T48" i="2"/>
  <c r="T140" i="2"/>
  <c r="T67" i="2"/>
  <c r="T93" i="2"/>
  <c r="T177" i="2"/>
  <c r="T250" i="2"/>
  <c r="T186" i="2"/>
  <c r="T82" i="2"/>
  <c r="V86" i="2"/>
  <c r="W86" i="2" s="1"/>
  <c r="T92" i="1"/>
  <c r="T157" i="1"/>
  <c r="T471" i="1"/>
  <c r="T389" i="1"/>
  <c r="T659" i="1"/>
  <c r="T374" i="1"/>
  <c r="T428" i="1"/>
  <c r="T539" i="1"/>
  <c r="T219" i="1"/>
  <c r="T441" i="1"/>
  <c r="T454" i="1"/>
  <c r="T761" i="1"/>
  <c r="T500" i="1"/>
  <c r="T172" i="1"/>
  <c r="T326" i="1"/>
  <c r="T281" i="1"/>
  <c r="T237" i="1"/>
  <c r="T487" i="1"/>
  <c r="T124" i="1"/>
  <c r="T673" i="1"/>
  <c r="T632" i="1"/>
  <c r="T205" i="1"/>
  <c r="T343" i="1"/>
  <c r="T363" i="1"/>
  <c r="T713" i="1"/>
  <c r="T304" i="1"/>
  <c r="T728" i="1"/>
  <c r="T263" i="1"/>
  <c r="T744" i="1"/>
  <c r="T415" i="1"/>
  <c r="T404" i="1"/>
  <c r="T138" i="1"/>
  <c r="T63" i="1"/>
  <c r="T569" i="1"/>
  <c r="T556" i="1"/>
  <c r="T519" i="1"/>
  <c r="T184" i="1"/>
  <c r="S263" i="1"/>
  <c r="S761" i="1"/>
  <c r="S124" i="1"/>
  <c r="S713" i="1"/>
  <c r="S728" i="1"/>
  <c r="S92" i="1"/>
  <c r="S744" i="1"/>
  <c r="S219" i="1"/>
  <c r="S25" i="1"/>
  <c r="W85" i="2"/>
  <c r="W129" i="2"/>
  <c r="W132" i="2"/>
  <c r="W114" i="2"/>
  <c r="W119" i="2"/>
  <c r="W171" i="2"/>
  <c r="W175" i="2"/>
  <c r="W172" i="2"/>
  <c r="W176" i="2"/>
  <c r="W121" i="2"/>
  <c r="W120" i="2"/>
  <c r="W136" i="2"/>
  <c r="W138" i="2"/>
  <c r="W144" i="2"/>
  <c r="W146" i="2"/>
  <c r="W148" i="2"/>
  <c r="W143" i="2"/>
  <c r="W232" i="2"/>
  <c r="W234" i="2"/>
  <c r="W52" i="2"/>
  <c r="W245" i="2"/>
  <c r="W53" i="2"/>
  <c r="W246" i="2"/>
  <c r="W181" i="2"/>
  <c r="W185" i="2"/>
  <c r="W180" i="2"/>
  <c r="W184" i="2"/>
  <c r="W77" i="2"/>
  <c r="W46" i="2"/>
  <c r="W71" i="2"/>
  <c r="W78" i="2"/>
  <c r="W47" i="2"/>
  <c r="W113" i="2"/>
  <c r="W131" i="2"/>
  <c r="W115" i="2"/>
  <c r="W173" i="2"/>
  <c r="W174" i="2"/>
  <c r="W117" i="2"/>
  <c r="W135" i="2"/>
  <c r="W137" i="2"/>
  <c r="W231" i="2"/>
  <c r="W233" i="2"/>
  <c r="W150" i="2"/>
  <c r="W145" i="2"/>
  <c r="W147" i="2"/>
  <c r="W149" i="2"/>
  <c r="W58" i="2"/>
  <c r="W64" i="2"/>
  <c r="W59" i="2"/>
  <c r="W65" i="2"/>
  <c r="W183" i="2"/>
  <c r="W182" i="2"/>
  <c r="W70" i="2"/>
  <c r="W79" i="2"/>
  <c r="W76" i="2"/>
  <c r="W130" i="2"/>
  <c r="W118" i="2"/>
  <c r="W169" i="2"/>
  <c r="W170" i="2"/>
  <c r="W108" i="2"/>
  <c r="W116" i="2"/>
  <c r="W737" i="1"/>
  <c r="W155" i="1"/>
  <c r="W151" i="1"/>
  <c r="W150" i="1"/>
  <c r="W152" i="1"/>
  <c r="W153" i="1"/>
  <c r="T151" i="2" l="1"/>
  <c r="T123" i="2"/>
  <c r="W237" i="2"/>
  <c r="G47" i="6" s="1"/>
  <c r="W24" i="2"/>
  <c r="G8" i="6" s="1"/>
  <c r="W250" i="2"/>
  <c r="G53" i="6" s="1"/>
  <c r="G48" i="6"/>
  <c r="W67" i="2"/>
  <c r="G13" i="6" s="1"/>
  <c r="W82" i="2"/>
  <c r="G16" i="6" s="1"/>
  <c r="W109" i="2"/>
  <c r="W112" i="2"/>
  <c r="W110" i="2"/>
  <c r="W111" i="2"/>
  <c r="W140" i="2"/>
  <c r="G27" i="6" s="1"/>
  <c r="W177" i="2"/>
  <c r="G33" i="6" s="1"/>
  <c r="W186" i="2"/>
  <c r="G38" i="6" s="1"/>
  <c r="W151" i="2"/>
  <c r="G31" i="6" s="1"/>
  <c r="W93" i="2"/>
  <c r="G17" i="6" s="1"/>
  <c r="W212" i="1"/>
  <c r="W664" i="1"/>
  <c r="W513" i="1"/>
  <c r="W109" i="1"/>
  <c r="W108" i="1"/>
  <c r="W528" i="1"/>
  <c r="W547" i="1"/>
  <c r="W89" i="1"/>
  <c r="W507" i="1"/>
  <c r="W88" i="1"/>
  <c r="W475" i="1"/>
  <c r="W439" i="1"/>
  <c r="W418" i="1"/>
  <c r="W423" i="1"/>
  <c r="W278" i="1"/>
  <c r="W223" i="1"/>
  <c r="W510" i="1"/>
  <c r="W273" i="1"/>
  <c r="W320" i="1"/>
  <c r="W317" i="1"/>
  <c r="W370" i="1"/>
  <c r="W653" i="1"/>
  <c r="W330" i="1"/>
  <c r="W397" i="1"/>
  <c r="W458" i="1"/>
  <c r="W203" i="1"/>
  <c r="W180" i="1"/>
  <c r="W156" i="1"/>
  <c r="W161" i="1"/>
  <c r="W168" i="1"/>
  <c r="W285" i="1"/>
  <c r="W318" i="1"/>
  <c r="W644" i="1"/>
  <c r="W414" i="1"/>
  <c r="W382" i="1"/>
  <c r="W402" i="1"/>
  <c r="W743" i="1"/>
  <c r="W200" i="1"/>
  <c r="W672" i="1"/>
  <c r="W358" i="1"/>
  <c r="W211" i="1"/>
  <c r="W524" i="1"/>
  <c r="W537" i="1"/>
  <c r="W538" i="1"/>
  <c r="W566" i="1"/>
  <c r="W548" i="1"/>
  <c r="W670" i="1"/>
  <c r="W666" i="1"/>
  <c r="W469" i="1"/>
  <c r="W433" i="1"/>
  <c r="W427" i="1"/>
  <c r="W381" i="1"/>
  <c r="W224" i="1"/>
  <c r="W726" i="1"/>
  <c r="W287" i="1"/>
  <c r="W319" i="1"/>
  <c r="W351" i="1"/>
  <c r="W436" i="1"/>
  <c r="W331" i="1"/>
  <c r="W313" i="1"/>
  <c r="W193" i="1"/>
  <c r="W167" i="1"/>
  <c r="W182" i="1"/>
  <c r="W356" i="1"/>
  <c r="W339" i="1"/>
  <c r="W413" i="1"/>
  <c r="W395" i="1"/>
  <c r="W294" i="1"/>
  <c r="W226" i="1"/>
  <c r="W551" i="1"/>
  <c r="W665" i="1"/>
  <c r="W354" i="1"/>
  <c r="W209" i="1"/>
  <c r="W115" i="1"/>
  <c r="W529" i="1"/>
  <c r="W555" i="1"/>
  <c r="W651" i="1"/>
  <c r="W58" i="1"/>
  <c r="W47" i="1"/>
  <c r="W299" i="1"/>
  <c r="W506" i="1"/>
  <c r="W450" i="1"/>
  <c r="W393" i="1"/>
  <c r="W440" i="1"/>
  <c r="W738" i="1"/>
  <c r="W275" i="1"/>
  <c r="W741" i="1"/>
  <c r="W323" i="1"/>
  <c r="W654" i="1"/>
  <c r="W340" i="1"/>
  <c r="W383" i="1"/>
  <c r="W401" i="1"/>
  <c r="W447" i="1"/>
  <c r="W293" i="1"/>
  <c r="W722" i="1"/>
  <c r="W623" i="1"/>
  <c r="W169" i="1"/>
  <c r="W177" i="1"/>
  <c r="W170" i="1"/>
  <c r="W164" i="1"/>
  <c r="W357" i="1"/>
  <c r="W530" i="1"/>
  <c r="W337" i="1"/>
  <c r="W386" i="1"/>
  <c r="W459" i="1"/>
  <c r="W254" i="1"/>
  <c r="W189" i="1"/>
  <c r="W249" i="1"/>
  <c r="W359" i="1"/>
  <c r="W505" i="1"/>
  <c r="W646" i="1"/>
  <c r="W110" i="1"/>
  <c r="W543" i="1"/>
  <c r="W526" i="1"/>
  <c r="W567" i="1"/>
  <c r="W484" i="1"/>
  <c r="W463" i="1"/>
  <c r="W470" i="1"/>
  <c r="W438" i="1"/>
  <c r="W739" i="1"/>
  <c r="W241" i="1"/>
  <c r="W720" i="1"/>
  <c r="W311" i="1"/>
  <c r="W709" i="1"/>
  <c r="W553" i="1"/>
  <c r="W341" i="1"/>
  <c r="W403" i="1"/>
  <c r="W446" i="1"/>
  <c r="W322" i="1"/>
  <c r="W190" i="1"/>
  <c r="W240" i="1"/>
  <c r="W183" i="1"/>
  <c r="W624" i="1"/>
  <c r="W360" i="1"/>
  <c r="W336" i="1"/>
  <c r="W421" i="1"/>
  <c r="W399" i="1"/>
  <c r="W460" i="1"/>
  <c r="W228" i="1"/>
  <c r="W552" i="1"/>
  <c r="W355" i="1"/>
  <c r="W371" i="1"/>
  <c r="W504" i="1"/>
  <c r="W535" i="1"/>
  <c r="W536" i="1"/>
  <c r="W486" i="1"/>
  <c r="W477" i="1"/>
  <c r="W667" i="1"/>
  <c r="W750" i="1"/>
  <c r="W452" i="1"/>
  <c r="W380" i="1"/>
  <c r="W451" i="1"/>
  <c r="W445" i="1"/>
  <c r="W242" i="1"/>
  <c r="W740" i="1"/>
  <c r="W284" i="1"/>
  <c r="W288" i="1"/>
  <c r="W307" i="1"/>
  <c r="W361" i="1"/>
  <c r="W350" i="1"/>
  <c r="W349" i="1"/>
  <c r="W387" i="1"/>
  <c r="W461" i="1"/>
  <c r="W466" i="1"/>
  <c r="W229" i="1"/>
  <c r="W171" i="1"/>
  <c r="W181" i="1"/>
  <c r="W166" i="1"/>
  <c r="W194" i="1"/>
  <c r="W373" i="1"/>
  <c r="W332" i="1"/>
  <c r="W432" i="1"/>
  <c r="W448" i="1"/>
  <c r="W379" i="1"/>
  <c r="W201" i="1"/>
  <c r="W250" i="1"/>
  <c r="W647" i="1"/>
  <c r="W215" i="1"/>
  <c r="W116" i="1"/>
  <c r="W512" i="1"/>
  <c r="W527" i="1"/>
  <c r="W532" i="1"/>
  <c r="W668" i="1"/>
  <c r="W300" i="1"/>
  <c r="W132" i="1"/>
  <c r="W518" i="1"/>
  <c r="W424" i="1"/>
  <c r="W464" i="1"/>
  <c r="W162" i="1"/>
  <c r="W272" i="1"/>
  <c r="W276" i="1"/>
  <c r="W195" i="1"/>
  <c r="W554" i="1"/>
  <c r="W362" i="1"/>
  <c r="W338" i="1"/>
  <c r="W462" i="1"/>
  <c r="W465" i="1"/>
  <c r="W396" i="1"/>
  <c r="W724" i="1"/>
  <c r="W192" i="1"/>
  <c r="W625" i="1"/>
  <c r="W165" i="1"/>
  <c r="W347" i="1"/>
  <c r="W412" i="1"/>
  <c r="W449" i="1"/>
  <c r="W321" i="1"/>
  <c r="W225" i="1"/>
  <c r="W176" i="1"/>
  <c r="W372" i="1"/>
  <c r="W210" i="1"/>
  <c r="W508" i="1"/>
  <c r="W523" i="1"/>
  <c r="W522" i="1"/>
  <c r="W107" i="1"/>
  <c r="W652" i="1"/>
  <c r="W476" i="1"/>
  <c r="W669" i="1"/>
  <c r="W388" i="1"/>
  <c r="W422" i="1"/>
  <c r="W453" i="1"/>
  <c r="W410" i="1"/>
  <c r="W163" i="1"/>
  <c r="W280" i="1"/>
  <c r="W267" i="1"/>
  <c r="W271" i="1"/>
  <c r="W291" i="1"/>
  <c r="W290" i="1"/>
  <c r="W531" i="1"/>
  <c r="W369" i="1"/>
  <c r="W335" i="1"/>
  <c r="W384" i="1"/>
  <c r="W378" i="1"/>
  <c r="W725" i="1"/>
  <c r="W723" i="1"/>
  <c r="W244" i="1"/>
  <c r="W251" i="1"/>
  <c r="W645" i="1"/>
  <c r="W342" i="1"/>
  <c r="W467" i="1"/>
  <c r="W398" i="1"/>
  <c r="W312" i="1"/>
  <c r="W188" i="1"/>
  <c r="W216" i="1"/>
  <c r="W671" i="1"/>
  <c r="W499" i="1"/>
  <c r="W533" i="1"/>
  <c r="W534" i="1"/>
  <c r="W485" i="1"/>
  <c r="W751" i="1"/>
  <c r="W57" i="1"/>
  <c r="W131" i="1"/>
  <c r="W426" i="1"/>
  <c r="W425" i="1"/>
  <c r="W394" i="1"/>
  <c r="W277" i="1"/>
  <c r="W253" i="1"/>
  <c r="W727" i="1"/>
  <c r="W324" i="1"/>
  <c r="W310" i="1"/>
  <c r="W348" i="1"/>
  <c r="W385" i="1"/>
  <c r="W420" i="1"/>
  <c r="W400" i="1"/>
  <c r="W191" i="1"/>
  <c r="W204" i="1"/>
  <c r="W252" i="1"/>
  <c r="W437" i="1"/>
  <c r="W708" i="1"/>
  <c r="W411" i="1"/>
  <c r="W468" i="1"/>
  <c r="W202" i="1"/>
  <c r="W196" i="1"/>
  <c r="W148" i="1"/>
  <c r="W149" i="1"/>
  <c r="W143" i="1"/>
  <c r="W147" i="1"/>
  <c r="W142" i="1"/>
  <c r="W146" i="1"/>
  <c r="W123" i="2" l="1"/>
  <c r="G26" i="6" s="1"/>
  <c r="W673" i="1"/>
  <c r="E47" i="6" s="1"/>
  <c r="W682" i="1"/>
  <c r="E48" i="6" s="1"/>
  <c r="W761" i="1"/>
  <c r="E53" i="6" s="1"/>
  <c r="W124" i="1"/>
  <c r="E13" i="6" s="1"/>
  <c r="W728" i="1"/>
  <c r="E51" i="6" s="1"/>
  <c r="W744" i="1"/>
  <c r="E52" i="6" s="1"/>
  <c r="W92" i="1"/>
  <c r="E11" i="6" s="1"/>
  <c r="W713" i="1"/>
  <c r="E50" i="6" s="1"/>
  <c r="W138" i="1"/>
  <c r="E14" i="6" s="1"/>
  <c r="W25" i="1"/>
  <c r="E7" i="6" s="1"/>
  <c r="W63" i="1"/>
  <c r="E9" i="6" s="1"/>
  <c r="W40" i="1"/>
  <c r="E8" i="6" s="1"/>
  <c r="W237" i="1"/>
  <c r="E20" i="6" s="1"/>
  <c r="W48" i="2"/>
  <c r="G11" i="6" s="1"/>
  <c r="W145" i="1"/>
  <c r="W144" i="1"/>
  <c r="W208" i="1"/>
  <c r="W219" i="1" s="1"/>
  <c r="E19" i="6" s="1"/>
  <c r="W474" i="1"/>
  <c r="W487" i="1" s="1"/>
  <c r="E35" i="6" s="1"/>
  <c r="W544" i="1"/>
  <c r="W539" i="1" s="1"/>
  <c r="E38" i="6" s="1"/>
  <c r="W304" i="1"/>
  <c r="E23" i="6" s="1"/>
  <c r="W569" i="1"/>
  <c r="E40" i="6" s="1"/>
  <c r="W346" i="1"/>
  <c r="W363" i="1" s="1"/>
  <c r="E26" i="6" s="1"/>
  <c r="W457" i="1"/>
  <c r="W471" i="1" s="1"/>
  <c r="E34" i="6" s="1"/>
  <c r="W329" i="1"/>
  <c r="W343" i="1" s="1"/>
  <c r="E25" i="6" s="1"/>
  <c r="W325" i="1"/>
  <c r="W326" i="1" s="1"/>
  <c r="E24" i="6" s="1"/>
  <c r="W366" i="1"/>
  <c r="W374" i="1" s="1"/>
  <c r="E27" i="6" s="1"/>
  <c r="W377" i="1"/>
  <c r="W389" i="1" s="1"/>
  <c r="E28" i="6" s="1"/>
  <c r="W407" i="1"/>
  <c r="W415" i="1" s="1"/>
  <c r="E30" i="6" s="1"/>
  <c r="W419" i="1"/>
  <c r="W187" i="1"/>
  <c r="W205" i="1" s="1"/>
  <c r="W490" i="1"/>
  <c r="W500" i="1" s="1"/>
  <c r="E36" i="6" s="1"/>
  <c r="W619" i="1"/>
  <c r="W266" i="1"/>
  <c r="W281" i="1" s="1"/>
  <c r="E22" i="6" s="1"/>
  <c r="W175" i="1"/>
  <c r="W184" i="1" s="1"/>
  <c r="E17" i="6" s="1"/>
  <c r="W392" i="1"/>
  <c r="W404" i="1" s="1"/>
  <c r="E29" i="6" s="1"/>
  <c r="W444" i="1"/>
  <c r="W454" i="1" s="1"/>
  <c r="E33" i="6" s="1"/>
  <c r="W639" i="1"/>
  <c r="W431" i="1"/>
  <c r="W441" i="1" s="1"/>
  <c r="E32" i="6" s="1"/>
  <c r="W659" i="1"/>
  <c r="W263" i="1"/>
  <c r="E21" i="6" s="1"/>
  <c r="W503" i="1"/>
  <c r="W519" i="1" s="1"/>
  <c r="E37" i="6" s="1"/>
  <c r="W160" i="1"/>
  <c r="W172" i="1" s="1"/>
  <c r="E16" i="6" s="1"/>
  <c r="W542" i="1"/>
  <c r="W632" i="1"/>
  <c r="W602" i="1"/>
  <c r="H26" i="6" l="1"/>
  <c r="H24" i="6"/>
  <c r="H14" i="6"/>
  <c r="H16" i="6"/>
  <c r="H25" i="6"/>
  <c r="H48" i="6"/>
  <c r="H29" i="6"/>
  <c r="H19" i="6"/>
  <c r="H21" i="6"/>
  <c r="H8" i="6"/>
  <c r="H22" i="6"/>
  <c r="H40" i="6"/>
  <c r="H9" i="6"/>
  <c r="H51" i="6"/>
  <c r="H47" i="6"/>
  <c r="H17" i="6"/>
  <c r="H32" i="6"/>
  <c r="H23" i="6"/>
  <c r="H7" i="6"/>
  <c r="H13" i="6"/>
  <c r="H11" i="6"/>
  <c r="E18" i="6"/>
  <c r="H52" i="6"/>
  <c r="H36" i="6"/>
  <c r="H38" i="6"/>
  <c r="H33" i="6"/>
  <c r="H35" i="6"/>
  <c r="H37" i="6"/>
  <c r="H34" i="6"/>
  <c r="H53" i="6"/>
  <c r="H30" i="6"/>
  <c r="H50" i="6"/>
  <c r="H27" i="6"/>
  <c r="H28" i="6"/>
  <c r="W428" i="1"/>
  <c r="E31" i="6" s="1"/>
  <c r="W556" i="1"/>
  <c r="E39" i="6" s="1"/>
  <c r="E42" i="6"/>
  <c r="W141" i="1"/>
  <c r="W157" i="1" s="1"/>
  <c r="E15" i="6" s="1"/>
  <c r="H18" i="6" l="1"/>
  <c r="H15" i="6"/>
  <c r="H39" i="6"/>
  <c r="H31" i="6"/>
  <c r="H42" i="6"/>
  <c r="E43" i="6"/>
  <c r="H43" i="6" l="1"/>
  <c r="E44" i="6"/>
  <c r="H44" i="6" l="1"/>
  <c r="E45" i="6"/>
  <c r="H45" i="6" l="1"/>
  <c r="H20" i="6"/>
  <c r="E46" i="6"/>
  <c r="H46" i="6" l="1"/>
  <c r="E12" i="6" l="1"/>
  <c r="E54" i="6" l="1"/>
  <c r="H12" i="6"/>
  <c r="H54" i="6" l="1"/>
  <c r="C60" i="6"/>
  <c r="A6" i="6"/>
  <c r="G55" i="6" s="1"/>
  <c r="F55" i="6" l="1"/>
  <c r="F60" i="6"/>
  <c r="F58" i="6"/>
  <c r="C59" i="6"/>
  <c r="C58" i="6"/>
  <c r="I58" i="6" l="1"/>
  <c r="H6" i="6"/>
  <c r="E55" i="6"/>
  <c r="C61" i="6"/>
  <c r="H55" i="6" l="1"/>
  <c r="F59" i="6"/>
  <c r="F61" i="6" l="1"/>
  <c r="I61" i="6" s="1"/>
  <c r="I59" i="6"/>
  <c r="T154" i="7"/>
  <c r="T323" i="7"/>
  <c r="T421" i="7"/>
  <c r="T226" i="7"/>
  <c r="T481" i="7"/>
  <c r="T671" i="7"/>
  <c r="T615" i="7"/>
  <c r="T137" i="7"/>
  <c r="T250" i="7"/>
  <c r="T451" i="7"/>
  <c r="T211" i="7"/>
  <c r="T626" i="7"/>
  <c r="T169" i="7"/>
  <c r="T306" i="7"/>
  <c r="T125" i="7"/>
  <c r="T683" i="7"/>
  <c r="T578" i="7"/>
  <c r="T369" i="7"/>
  <c r="T434" i="7"/>
</calcChain>
</file>

<file path=xl/sharedStrings.xml><?xml version="1.0" encoding="utf-8"?>
<sst xmlns="http://schemas.openxmlformats.org/spreadsheetml/2006/main" count="8367" uniqueCount="146">
  <si>
    <t>omezení</t>
  </si>
  <si>
    <t>NZ</t>
  </si>
  <si>
    <t>omezení/NZ</t>
  </si>
  <si>
    <t>Linka</t>
  </si>
  <si>
    <t>Spoj</t>
  </si>
  <si>
    <t>Linka/spoj</t>
  </si>
  <si>
    <t>Čas přistavení</t>
  </si>
  <si>
    <t>Odjezd</t>
  </si>
  <si>
    <t>Místo odjezdu</t>
  </si>
  <si>
    <t>Příjezd</t>
  </si>
  <si>
    <t>Místo příjezdu</t>
  </si>
  <si>
    <t>doba jízdy</t>
  </si>
  <si>
    <t>manipulace</t>
  </si>
  <si>
    <t>výkon</t>
  </si>
  <si>
    <t>čekání</t>
  </si>
  <si>
    <t>km/spoj</t>
  </si>
  <si>
    <t>provoz dny</t>
  </si>
  <si>
    <t>celkem km/rok</t>
  </si>
  <si>
    <t>X</t>
  </si>
  <si>
    <t>Nové Město na Mor.,,centrum</t>
  </si>
  <si>
    <t>Ostrov n.Osl.</t>
  </si>
  <si>
    <t>Žďár n.Sáz.,,aut.nádr.</t>
  </si>
  <si>
    <t>Jimramov,,Obecní úřad</t>
  </si>
  <si>
    <t>Korouhev,,křiž.</t>
  </si>
  <si>
    <t>Polička,,aut.st.</t>
  </si>
  <si>
    <t>Věcov,Odranec</t>
  </si>
  <si>
    <t>Korouhev,dol.zast.</t>
  </si>
  <si>
    <t>Jimramov,,GAMA</t>
  </si>
  <si>
    <t>Nové Město na Mor.,,Dopravní terminál</t>
  </si>
  <si>
    <t>Dolní Rožínka,,aut.st.</t>
  </si>
  <si>
    <t>Nové Město na Mor.,,nemocnice</t>
  </si>
  <si>
    <t>Bobrová,Dolní Bobrová</t>
  </si>
  <si>
    <t>Nová Ves u N.Města na Mor.</t>
  </si>
  <si>
    <t>Račice</t>
  </si>
  <si>
    <t>Svratka,,aut.st.</t>
  </si>
  <si>
    <t>Pustá Rybná,,host.</t>
  </si>
  <si>
    <t>Sněžné,,hotel Záložna</t>
  </si>
  <si>
    <t>Jimramov,,ObÚ</t>
  </si>
  <si>
    <t>Lhotka</t>
  </si>
  <si>
    <t>Spělkov</t>
  </si>
  <si>
    <t>Daňkovice</t>
  </si>
  <si>
    <t>Fryšava,,u Peňázů</t>
  </si>
  <si>
    <t>Pikárec</t>
  </si>
  <si>
    <t>Velké Meziříčí,,aut.nádr.</t>
  </si>
  <si>
    <t>Křižanov,,Katolický dům</t>
  </si>
  <si>
    <t>Křižanov,,pod radnicí</t>
  </si>
  <si>
    <t>Nové Město na Mor.,Jiříkovice</t>
  </si>
  <si>
    <t>Nové Město na Mor.,,MEDIN</t>
  </si>
  <si>
    <t>Herálec</t>
  </si>
  <si>
    <t>Hamry n.Sáz.,Šlakhamry</t>
  </si>
  <si>
    <t>Hamry n.Sáz.,,Frendlovský rybník</t>
  </si>
  <si>
    <t>Matějov</t>
  </si>
  <si>
    <t>Žďár n.Sáz.,,Strojírenská ŽĎAS</t>
  </si>
  <si>
    <t>Měřín,,nám.</t>
  </si>
  <si>
    <t>Pavlov,,I</t>
  </si>
  <si>
    <t>Nové Veselí,,Obecní úřad</t>
  </si>
  <si>
    <t>Kotlasy</t>
  </si>
  <si>
    <t>Zubří</t>
  </si>
  <si>
    <t>+</t>
  </si>
  <si>
    <t>6+</t>
  </si>
  <si>
    <t>Bystřice n.Pern.,,aut.nádr.</t>
  </si>
  <si>
    <t>Jamné</t>
  </si>
  <si>
    <t>Jihlava,,aut.nádr.</t>
  </si>
  <si>
    <t>Telecí,,horní</t>
  </si>
  <si>
    <t>V</t>
  </si>
  <si>
    <t>S</t>
  </si>
  <si>
    <t>V+</t>
  </si>
  <si>
    <t>počet dní</t>
  </si>
  <si>
    <t>Velká Losenice,,škola</t>
  </si>
  <si>
    <t>Ubušínek</t>
  </si>
  <si>
    <t>celkem</t>
  </si>
  <si>
    <t>Počátek turnusu</t>
  </si>
  <si>
    <t>přejezd</t>
  </si>
  <si>
    <t>Oběhy přehled Žďárské vrchy</t>
  </si>
  <si>
    <t>Polná,,aut.st.</t>
  </si>
  <si>
    <t>Přibyslav,,Bechyňovo nám.</t>
  </si>
  <si>
    <t>Přibyslav,Hřiště</t>
  </si>
  <si>
    <t>Nížkov</t>
  </si>
  <si>
    <t>Olešenka</t>
  </si>
  <si>
    <t>Poděšín</t>
  </si>
  <si>
    <t>Velká Losenice,Pořežín</t>
  </si>
  <si>
    <t>Velká Losenice</t>
  </si>
  <si>
    <t>Vepřová</t>
  </si>
  <si>
    <t>Světnov</t>
  </si>
  <si>
    <t>Velká Bíteš,,nám.</t>
  </si>
  <si>
    <t>Mirošov</t>
  </si>
  <si>
    <t>Brno,,ÚAN Zvonařka</t>
  </si>
  <si>
    <t>Krásněves</t>
  </si>
  <si>
    <t>Bohdalec</t>
  </si>
  <si>
    <t>Moravec</t>
  </si>
  <si>
    <t>Křižanov,,nám.</t>
  </si>
  <si>
    <t>Vatín</t>
  </si>
  <si>
    <t>Nové Město na Mor.,Hlinné</t>
  </si>
  <si>
    <t>Jámy</t>
  </si>
  <si>
    <t>Radešínská Svratka</t>
  </si>
  <si>
    <t>Hodíškov</t>
  </si>
  <si>
    <t>Strážek</t>
  </si>
  <si>
    <t>Nové Město na Mor.,,Pohledec</t>
  </si>
  <si>
    <t>Ujeté kilometry (km/rok)</t>
  </si>
  <si>
    <t>školní dny</t>
  </si>
  <si>
    <t>prázdniny</t>
  </si>
  <si>
    <t>víkendy</t>
  </si>
  <si>
    <t>Pomocný sloupec</t>
  </si>
  <si>
    <t>Kategorie vozidla</t>
  </si>
  <si>
    <t>Celkem za všechny oběhy</t>
  </si>
  <si>
    <t>Počet vozidel podle kategorií</t>
  </si>
  <si>
    <t>Ujeté kilometry podle kategorií (km/rok)</t>
  </si>
  <si>
    <t>XXX110</t>
  </si>
  <si>
    <t>XXX117</t>
  </si>
  <si>
    <t>XXX118</t>
  </si>
  <si>
    <t>XXX119</t>
  </si>
  <si>
    <t>XXX130</t>
  </si>
  <si>
    <t>XXX136</t>
  </si>
  <si>
    <t>XXX135</t>
  </si>
  <si>
    <t>XXX138</t>
  </si>
  <si>
    <t>XXX139</t>
  </si>
  <si>
    <t>XXX140</t>
  </si>
  <si>
    <t>XXX141</t>
  </si>
  <si>
    <t>XXX142</t>
  </si>
  <si>
    <t>XXX143</t>
  </si>
  <si>
    <t>XXX144</t>
  </si>
  <si>
    <t>XXX145</t>
  </si>
  <si>
    <t>XXX146</t>
  </si>
  <si>
    <t>XXX150</t>
  </si>
  <si>
    <t>XXX151</t>
  </si>
  <si>
    <t>XXX154</t>
  </si>
  <si>
    <t>XXX155</t>
  </si>
  <si>
    <t>XXX156</t>
  </si>
  <si>
    <t>XXX157</t>
  </si>
  <si>
    <t>XXX158</t>
  </si>
  <si>
    <t>XXX159</t>
  </si>
  <si>
    <t>XXX180</t>
  </si>
  <si>
    <t>XXX182</t>
  </si>
  <si>
    <t>XXX185</t>
  </si>
  <si>
    <t>XXX200</t>
  </si>
  <si>
    <t>YYY133</t>
  </si>
  <si>
    <t>Nové Město na Mor.,,Jiříkovice</t>
  </si>
  <si>
    <t>Nové Město na Mor.,Slavkovice</t>
  </si>
  <si>
    <t>Vozidlo</t>
  </si>
  <si>
    <t>Číslo vozidla</t>
  </si>
  <si>
    <t>Turnus</t>
  </si>
  <si>
    <t>Proběhy podle kategorií (km/rok)</t>
  </si>
  <si>
    <t xml:space="preserve">Kontrolní sloupec </t>
  </si>
  <si>
    <t>Kategorie vozidla spoj</t>
  </si>
  <si>
    <t>kategorie vozidla oběh</t>
  </si>
  <si>
    <t>Vozidla, která jsou v uvedený den mimo provoz: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</si>
</sst>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h]:mm:ss;@"/>
    <numFmt numFmtId="165" formatCode="h:mm;@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0" tint="-0.24997711111789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6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0"/>
      <color theme="0" tint="-0.24997711111789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10" fillId="0" borderId="1">
      <alignment vertical="top"/>
    </xf>
    <xf numFmtId="0" fontId="10" fillId="0" borderId="0"/>
    <xf numFmtId="0" fontId="12" fillId="0" borderId="0"/>
    <xf numFmtId="0" fontId="10" fillId="0" borderId="1">
      <alignment vertical="top"/>
    </xf>
    <xf numFmtId="0" fontId="12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12" fillId="0" borderId="0"/>
    <xf numFmtId="0" fontId="4" fillId="0" borderId="0"/>
    <xf numFmtId="0" fontId="3" fillId="0" borderId="0"/>
  </cellStyleXfs>
  <cellXfs count="248">
    <xf numFmtId="0" fontId="0" fillId="0" borderId="0" xfId="0"/>
    <xf numFmtId="0" fontId="6" fillId="0" borderId="0" xfId="0" applyFont="1" applyAlignment="1">
      <alignment wrapText="1"/>
    </xf>
    <xf numFmtId="0" fontId="7" fillId="0" borderId="0" xfId="0" applyFont="1"/>
    <xf numFmtId="0" fontId="9" fillId="0" borderId="0" xfId="0" applyFont="1"/>
    <xf numFmtId="0" fontId="0" fillId="2" borderId="0" xfId="0" applyFill="1"/>
    <xf numFmtId="0" fontId="0" fillId="0" borderId="0" xfId="0" applyAlignment="1">
      <alignment horizontal="center"/>
    </xf>
    <xf numFmtId="0" fontId="5" fillId="0" borderId="0" xfId="0" applyFont="1"/>
    <xf numFmtId="0" fontId="14" fillId="0" borderId="0" xfId="0" applyFont="1"/>
    <xf numFmtId="164" fontId="5" fillId="0" borderId="0" xfId="0" applyNumberFormat="1" applyFont="1"/>
    <xf numFmtId="0" fontId="11" fillId="0" borderId="0" xfId="0" applyFont="1"/>
    <xf numFmtId="0" fontId="16" fillId="0" borderId="0" xfId="5" applyFont="1"/>
    <xf numFmtId="3" fontId="16" fillId="0" borderId="0" xfId="5" applyNumberFormat="1" applyFont="1"/>
    <xf numFmtId="0" fontId="5" fillId="0" borderId="0" xfId="7"/>
    <xf numFmtId="0" fontId="5" fillId="0" borderId="0" xfId="7" applyAlignment="1">
      <alignment wrapText="1"/>
    </xf>
    <xf numFmtId="3" fontId="16" fillId="0" borderId="11" xfId="9" applyNumberFormat="1" applyFont="1" applyBorder="1"/>
    <xf numFmtId="3" fontId="16" fillId="0" borderId="12" xfId="9" applyNumberFormat="1" applyFont="1" applyBorder="1"/>
    <xf numFmtId="3" fontId="16" fillId="0" borderId="1" xfId="9" applyNumberFormat="1" applyFont="1" applyBorder="1"/>
    <xf numFmtId="3" fontId="16" fillId="0" borderId="9" xfId="9" applyNumberFormat="1" applyFont="1" applyBorder="1"/>
    <xf numFmtId="0" fontId="13" fillId="0" borderId="0" xfId="5" applyFont="1" applyAlignment="1">
      <alignment wrapText="1"/>
    </xf>
    <xf numFmtId="0" fontId="13" fillId="0" borderId="0" xfId="5" applyFont="1"/>
    <xf numFmtId="0" fontId="17" fillId="0" borderId="0" xfId="10" applyFont="1"/>
    <xf numFmtId="0" fontId="15" fillId="0" borderId="0" xfId="0" applyFont="1" applyAlignment="1">
      <alignment wrapText="1"/>
    </xf>
    <xf numFmtId="0" fontId="15" fillId="0" borderId="0" xfId="0" applyFont="1" applyAlignment="1">
      <alignment horizontal="right"/>
    </xf>
    <xf numFmtId="0" fontId="8" fillId="0" borderId="0" xfId="11" applyFont="1"/>
    <xf numFmtId="0" fontId="2" fillId="0" borderId="0" xfId="0" applyFont="1"/>
    <xf numFmtId="164" fontId="2" fillId="0" borderId="0" xfId="0" applyNumberFormat="1" applyFont="1"/>
    <xf numFmtId="0" fontId="10" fillId="0" borderId="14" xfId="0" applyFont="1" applyBorder="1" applyAlignment="1">
      <alignment horizontal="center" textRotation="90" wrapText="1"/>
    </xf>
    <xf numFmtId="165" fontId="21" fillId="0" borderId="0" xfId="4" applyNumberFormat="1" applyFont="1" applyBorder="1">
      <alignment vertical="top"/>
    </xf>
    <xf numFmtId="0" fontId="19" fillId="0" borderId="0" xfId="0" applyFont="1"/>
    <xf numFmtId="0" fontId="19" fillId="0" borderId="0" xfId="0" applyFont="1" applyAlignment="1">
      <alignment horizontal="center"/>
    </xf>
    <xf numFmtId="2" fontId="19" fillId="0" borderId="0" xfId="0" applyNumberFormat="1" applyFont="1"/>
    <xf numFmtId="0" fontId="19" fillId="0" borderId="0" xfId="0" applyFont="1" applyAlignment="1">
      <alignment horizontal="right"/>
    </xf>
    <xf numFmtId="0" fontId="19" fillId="0" borderId="2" xfId="0" applyFont="1" applyBorder="1"/>
    <xf numFmtId="0" fontId="19" fillId="0" borderId="3" xfId="0" applyFont="1" applyBorder="1"/>
    <xf numFmtId="0" fontId="19" fillId="0" borderId="4" xfId="0" applyFont="1" applyBorder="1"/>
    <xf numFmtId="0" fontId="19" fillId="0" borderId="1" xfId="0" applyFont="1" applyBorder="1"/>
    <xf numFmtId="165" fontId="19" fillId="0" borderId="1" xfId="0" applyNumberFormat="1" applyFont="1" applyBorder="1"/>
    <xf numFmtId="0" fontId="19" fillId="0" borderId="6" xfId="0" applyFont="1" applyBorder="1"/>
    <xf numFmtId="0" fontId="23" fillId="0" borderId="0" xfId="0" applyFont="1"/>
    <xf numFmtId="20" fontId="24" fillId="0" borderId="0" xfId="0" applyNumberFormat="1" applyFont="1" applyAlignment="1">
      <alignment horizontal="right"/>
    </xf>
    <xf numFmtId="20" fontId="24" fillId="0" borderId="0" xfId="0" applyNumberFormat="1" applyFont="1"/>
    <xf numFmtId="0" fontId="24" fillId="0" borderId="0" xfId="0" applyFont="1"/>
    <xf numFmtId="20" fontId="22" fillId="0" borderId="0" xfId="0" applyNumberFormat="1" applyFont="1"/>
    <xf numFmtId="0" fontId="10" fillId="0" borderId="0" xfId="0" applyFont="1"/>
    <xf numFmtId="2" fontId="10" fillId="0" borderId="0" xfId="0" applyNumberFormat="1" applyFont="1"/>
    <xf numFmtId="20" fontId="10" fillId="0" borderId="0" xfId="0" applyNumberFormat="1" applyFont="1"/>
    <xf numFmtId="0" fontId="13" fillId="0" borderId="23" xfId="7" applyFont="1" applyBorder="1"/>
    <xf numFmtId="0" fontId="13" fillId="0" borderId="24" xfId="7" applyFont="1" applyBorder="1"/>
    <xf numFmtId="0" fontId="13" fillId="0" borderId="25" xfId="5" applyFont="1" applyBorder="1"/>
    <xf numFmtId="0" fontId="13" fillId="0" borderId="13" xfId="5" applyFont="1" applyBorder="1" applyAlignment="1">
      <alignment horizontal="center" wrapText="1"/>
    </xf>
    <xf numFmtId="0" fontId="13" fillId="0" borderId="14" xfId="5" applyFont="1" applyBorder="1" applyAlignment="1">
      <alignment horizontal="center" wrapText="1"/>
    </xf>
    <xf numFmtId="0" fontId="13" fillId="0" borderId="14" xfId="5" applyFont="1" applyBorder="1" applyAlignment="1">
      <alignment horizontal="left" wrapText="1"/>
    </xf>
    <xf numFmtId="0" fontId="13" fillId="0" borderId="26" xfId="5" applyFont="1" applyBorder="1" applyAlignment="1">
      <alignment horizontal="left" wrapText="1"/>
    </xf>
    <xf numFmtId="0" fontId="15" fillId="0" borderId="1" xfId="8" applyFont="1" applyBorder="1"/>
    <xf numFmtId="3" fontId="16" fillId="0" borderId="27" xfId="9" applyNumberFormat="1" applyFont="1" applyBorder="1"/>
    <xf numFmtId="3" fontId="16" fillId="0" borderId="23" xfId="5" applyNumberFormat="1" applyFont="1" applyBorder="1"/>
    <xf numFmtId="0" fontId="15" fillId="0" borderId="5" xfId="8" applyFont="1" applyBorder="1"/>
    <xf numFmtId="3" fontId="16" fillId="0" borderId="10" xfId="9" applyNumberFormat="1" applyFont="1" applyBorder="1"/>
    <xf numFmtId="3" fontId="16" fillId="0" borderId="5" xfId="9" applyNumberFormat="1" applyFont="1" applyBorder="1"/>
    <xf numFmtId="3" fontId="16" fillId="0" borderId="28" xfId="9" applyNumberFormat="1" applyFont="1" applyBorder="1"/>
    <xf numFmtId="0" fontId="1" fillId="0" borderId="0" xfId="7" applyFont="1"/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horizontal="center" wrapText="1"/>
    </xf>
    <xf numFmtId="0" fontId="29" fillId="0" borderId="0" xfId="0" applyFont="1"/>
    <xf numFmtId="164" fontId="19" fillId="0" borderId="0" xfId="0" applyNumberFormat="1" applyFont="1"/>
    <xf numFmtId="0" fontId="19" fillId="0" borderId="9" xfId="0" applyFont="1" applyBorder="1"/>
    <xf numFmtId="0" fontId="10" fillId="0" borderId="9" xfId="0" applyFont="1" applyBorder="1"/>
    <xf numFmtId="165" fontId="19" fillId="0" borderId="2" xfId="0" applyNumberFormat="1" applyFont="1" applyBorder="1"/>
    <xf numFmtId="165" fontId="19" fillId="0" borderId="6" xfId="0" applyNumberFormat="1" applyFont="1" applyBorder="1"/>
    <xf numFmtId="0" fontId="19" fillId="0" borderId="7" xfId="0" applyFont="1" applyBorder="1"/>
    <xf numFmtId="0" fontId="19" fillId="0" borderId="24" xfId="0" applyFont="1" applyBorder="1"/>
    <xf numFmtId="20" fontId="23" fillId="0" borderId="14" xfId="0" applyNumberFormat="1" applyFont="1" applyBorder="1"/>
    <xf numFmtId="0" fontId="23" fillId="0" borderId="14" xfId="0" applyFont="1" applyBorder="1"/>
    <xf numFmtId="0" fontId="19" fillId="0" borderId="14" xfId="0" applyFont="1" applyBorder="1"/>
    <xf numFmtId="0" fontId="23" fillId="0" borderId="15" xfId="0" applyFont="1" applyBorder="1"/>
    <xf numFmtId="0" fontId="19" fillId="0" borderId="34" xfId="0" applyFont="1" applyBorder="1"/>
    <xf numFmtId="0" fontId="10" fillId="0" borderId="3" xfId="0" applyFont="1" applyBorder="1"/>
    <xf numFmtId="0" fontId="10" fillId="0" borderId="7" xfId="0" applyFont="1" applyBorder="1"/>
    <xf numFmtId="20" fontId="23" fillId="0" borderId="14" xfId="0" applyNumberFormat="1" applyFont="1" applyBorder="1" applyAlignment="1">
      <alignment horizontal="right"/>
    </xf>
    <xf numFmtId="0" fontId="10" fillId="0" borderId="14" xfId="0" applyFont="1" applyBorder="1" applyAlignment="1">
      <alignment horizontal="center" wrapText="1"/>
    </xf>
    <xf numFmtId="0" fontId="19" fillId="0" borderId="24" xfId="0" applyFont="1" applyBorder="1" applyAlignment="1">
      <alignment horizontal="center"/>
    </xf>
    <xf numFmtId="3" fontId="16" fillId="0" borderId="30" xfId="9" applyNumberFormat="1" applyFont="1" applyBorder="1"/>
    <xf numFmtId="3" fontId="16" fillId="0" borderId="2" xfId="9" applyNumberFormat="1" applyFont="1" applyBorder="1"/>
    <xf numFmtId="3" fontId="16" fillId="0" borderId="3" xfId="9" applyNumberFormat="1" applyFont="1" applyBorder="1"/>
    <xf numFmtId="3" fontId="16" fillId="0" borderId="36" xfId="5" applyNumberFormat="1" applyFont="1" applyBorder="1"/>
    <xf numFmtId="0" fontId="10" fillId="0" borderId="13" xfId="0" applyFont="1" applyBorder="1" applyAlignment="1">
      <alignment textRotation="90" wrapText="1"/>
    </xf>
    <xf numFmtId="0" fontId="10" fillId="0" borderId="14" xfId="0" applyFont="1" applyBorder="1" applyAlignment="1">
      <alignment textRotation="90" wrapText="1"/>
    </xf>
    <xf numFmtId="0" fontId="20" fillId="0" borderId="14" xfId="0" applyFont="1" applyBorder="1" applyAlignment="1">
      <alignment horizontal="center" textRotation="90" wrapText="1"/>
    </xf>
    <xf numFmtId="0" fontId="22" fillId="0" borderId="0" xfId="0" applyFont="1"/>
    <xf numFmtId="0" fontId="19" fillId="0" borderId="30" xfId="0" applyFont="1" applyBorder="1"/>
    <xf numFmtId="0" fontId="19" fillId="0" borderId="2" xfId="0" applyFont="1" applyBorder="1" applyAlignment="1">
      <alignment horizontal="center"/>
    </xf>
    <xf numFmtId="0" fontId="10" fillId="0" borderId="2" xfId="0" applyFont="1" applyBorder="1"/>
    <xf numFmtId="20" fontId="22" fillId="0" borderId="2" xfId="0" applyNumberFormat="1" applyFont="1" applyBorder="1"/>
    <xf numFmtId="20" fontId="19" fillId="0" borderId="2" xfId="0" applyNumberFormat="1" applyFont="1" applyBorder="1" applyAlignment="1">
      <alignment horizontal="center"/>
    </xf>
    <xf numFmtId="49" fontId="10" fillId="0" borderId="2" xfId="2" applyNumberFormat="1" applyBorder="1" applyAlignment="1">
      <alignment horizontal="left" vertical="center" shrinkToFit="1"/>
    </xf>
    <xf numFmtId="165" fontId="10" fillId="0" borderId="2" xfId="2" applyNumberFormat="1" applyBorder="1" applyAlignment="1">
      <alignment horizontal="left" vertical="center" shrinkToFit="1"/>
    </xf>
    <xf numFmtId="0" fontId="19" fillId="0" borderId="12" xfId="0" applyFont="1" applyBorder="1"/>
    <xf numFmtId="0" fontId="19" fillId="0" borderId="1" xfId="0" applyFont="1" applyBorder="1" applyAlignment="1">
      <alignment horizontal="center"/>
    </xf>
    <xf numFmtId="0" fontId="10" fillId="0" borderId="1" xfId="0" applyFont="1" applyBorder="1"/>
    <xf numFmtId="20" fontId="22" fillId="0" borderId="1" xfId="0" applyNumberFormat="1" applyFont="1" applyBorder="1"/>
    <xf numFmtId="20" fontId="19" fillId="0" borderId="1" xfId="0" applyNumberFormat="1" applyFont="1" applyBorder="1" applyAlignment="1">
      <alignment horizontal="center"/>
    </xf>
    <xf numFmtId="49" fontId="10" fillId="0" borderId="1" xfId="2" applyNumberFormat="1" applyBorder="1" applyAlignment="1">
      <alignment horizontal="left" vertical="center" shrinkToFit="1"/>
    </xf>
    <xf numFmtId="165" fontId="10" fillId="0" borderId="1" xfId="2" applyNumberFormat="1" applyBorder="1" applyAlignment="1">
      <alignment horizontal="left" vertical="center" shrinkToFit="1"/>
    </xf>
    <xf numFmtId="0" fontId="19" fillId="0" borderId="4" xfId="0" applyFont="1" applyBorder="1" applyAlignment="1">
      <alignment horizontal="center"/>
    </xf>
    <xf numFmtId="165" fontId="22" fillId="0" borderId="4" xfId="0" applyNumberFormat="1" applyFont="1" applyBorder="1"/>
    <xf numFmtId="165" fontId="19" fillId="0" borderId="4" xfId="0" applyNumberFormat="1" applyFont="1" applyBorder="1" applyAlignment="1">
      <alignment horizontal="center"/>
    </xf>
    <xf numFmtId="165" fontId="10" fillId="0" borderId="17" xfId="2" applyNumberFormat="1" applyBorder="1" applyAlignment="1">
      <alignment horizontal="left" vertical="center" shrinkToFit="1"/>
    </xf>
    <xf numFmtId="165" fontId="10" fillId="0" borderId="16" xfId="2" applyNumberFormat="1" applyBorder="1" applyAlignment="1">
      <alignment horizontal="left" vertical="center" shrinkToFit="1"/>
    </xf>
    <xf numFmtId="0" fontId="19" fillId="0" borderId="32" xfId="0" applyFont="1" applyBorder="1"/>
    <xf numFmtId="0" fontId="19" fillId="0" borderId="6" xfId="0" applyFont="1" applyBorder="1" applyAlignment="1">
      <alignment horizontal="center"/>
    </xf>
    <xf numFmtId="0" fontId="10" fillId="0" borderId="6" xfId="0" applyFont="1" applyBorder="1"/>
    <xf numFmtId="20" fontId="22" fillId="0" borderId="6" xfId="0" applyNumberFormat="1" applyFont="1" applyBorder="1"/>
    <xf numFmtId="20" fontId="19" fillId="0" borderId="6" xfId="0" applyNumberFormat="1" applyFont="1" applyBorder="1" applyAlignment="1">
      <alignment horizontal="center"/>
    </xf>
    <xf numFmtId="165" fontId="10" fillId="0" borderId="6" xfId="2" applyNumberFormat="1" applyBorder="1" applyAlignment="1">
      <alignment horizontal="left" vertical="center" shrinkToFit="1"/>
    </xf>
    <xf numFmtId="49" fontId="10" fillId="0" borderId="6" xfId="2" applyNumberFormat="1" applyBorder="1" applyAlignment="1">
      <alignment horizontal="left" vertical="center" shrinkToFit="1"/>
    </xf>
    <xf numFmtId="1" fontId="10" fillId="0" borderId="23" xfId="4" applyNumberFormat="1" applyBorder="1">
      <alignment vertical="top"/>
    </xf>
    <xf numFmtId="0" fontId="21" fillId="0" borderId="24" xfId="4" applyFont="1" applyBorder="1" applyAlignment="1">
      <alignment horizontal="right" vertical="top"/>
    </xf>
    <xf numFmtId="165" fontId="21" fillId="0" borderId="24" xfId="4" applyNumberFormat="1" applyFont="1" applyBorder="1" applyAlignment="1">
      <alignment horizontal="center" vertical="top"/>
    </xf>
    <xf numFmtId="0" fontId="23" fillId="0" borderId="24" xfId="0" applyFont="1" applyBorder="1" applyAlignment="1">
      <alignment horizontal="center"/>
    </xf>
    <xf numFmtId="0" fontId="23" fillId="0" borderId="24" xfId="0" applyFont="1" applyBorder="1"/>
    <xf numFmtId="0" fontId="21" fillId="0" borderId="33" xfId="4" applyFont="1" applyBorder="1" applyAlignment="1">
      <alignment horizontal="center" vertical="top"/>
    </xf>
    <xf numFmtId="0" fontId="22" fillId="0" borderId="24" xfId="0" applyFont="1" applyBorder="1"/>
    <xf numFmtId="165" fontId="23" fillId="0" borderId="24" xfId="0" applyNumberFormat="1" applyFont="1" applyBorder="1"/>
    <xf numFmtId="1" fontId="10" fillId="0" borderId="0" xfId="4" applyNumberFormat="1" applyBorder="1">
      <alignment vertical="top"/>
    </xf>
    <xf numFmtId="0" fontId="21" fillId="0" borderId="0" xfId="4" applyFont="1" applyBorder="1" applyAlignment="1">
      <alignment horizontal="right" vertical="top"/>
    </xf>
    <xf numFmtId="165" fontId="21" fillId="0" borderId="0" xfId="4" applyNumberFormat="1" applyFont="1" applyBorder="1" applyAlignment="1">
      <alignment horizontal="center" vertical="top"/>
    </xf>
    <xf numFmtId="0" fontId="23" fillId="0" borderId="0" xfId="0" applyFont="1" applyAlignment="1">
      <alignment horizontal="center"/>
    </xf>
    <xf numFmtId="0" fontId="21" fillId="0" borderId="8" xfId="4" applyFont="1" applyBorder="1" applyAlignment="1">
      <alignment horizontal="center" vertical="top"/>
    </xf>
    <xf numFmtId="165" fontId="23" fillId="0" borderId="0" xfId="0" applyNumberFormat="1" applyFont="1"/>
    <xf numFmtId="20" fontId="22" fillId="0" borderId="0" xfId="0" applyNumberFormat="1" applyFont="1" applyAlignment="1">
      <alignment horizontal="center"/>
    </xf>
    <xf numFmtId="0" fontId="10" fillId="0" borderId="1" xfId="0" applyFont="1" applyBorder="1" applyAlignment="1">
      <alignment horizontal="center"/>
    </xf>
    <xf numFmtId="165" fontId="19" fillId="0" borderId="1" xfId="5" applyNumberFormat="1" applyFont="1" applyBorder="1" applyAlignment="1">
      <alignment horizontal="center"/>
    </xf>
    <xf numFmtId="0" fontId="19" fillId="0" borderId="1" xfId="5" applyFont="1" applyBorder="1" applyAlignment="1">
      <alignment horizontal="center"/>
    </xf>
    <xf numFmtId="165" fontId="10" fillId="0" borderId="19" xfId="2" applyNumberFormat="1" applyBorder="1" applyAlignment="1">
      <alignment horizontal="left" vertical="center" shrinkToFit="1"/>
    </xf>
    <xf numFmtId="20" fontId="22" fillId="0" borderId="4" xfId="0" applyNumberFormat="1" applyFont="1" applyBorder="1"/>
    <xf numFmtId="20" fontId="19" fillId="0" borderId="4" xfId="0" applyNumberFormat="1" applyFont="1" applyBorder="1" applyAlignment="1">
      <alignment horizontal="center"/>
    </xf>
    <xf numFmtId="20" fontId="20" fillId="0" borderId="1" xfId="0" applyNumberFormat="1" applyFont="1" applyBorder="1"/>
    <xf numFmtId="20" fontId="10" fillId="0" borderId="1" xfId="0" applyNumberFormat="1" applyFont="1" applyBorder="1" applyAlignment="1">
      <alignment horizontal="center"/>
    </xf>
    <xf numFmtId="20" fontId="19" fillId="0" borderId="1" xfId="0" applyNumberFormat="1" applyFont="1" applyBorder="1"/>
    <xf numFmtId="20" fontId="19" fillId="0" borderId="0" xfId="0" applyNumberFormat="1" applyFont="1" applyAlignment="1">
      <alignment horizontal="center"/>
    </xf>
    <xf numFmtId="49" fontId="10" fillId="0" borderId="0" xfId="2" applyNumberFormat="1" applyAlignment="1">
      <alignment horizontal="left" vertical="center" shrinkToFit="1"/>
    </xf>
    <xf numFmtId="165" fontId="10" fillId="0" borderId="0" xfId="2" applyNumberFormat="1" applyAlignment="1">
      <alignment horizontal="left" vertical="center" shrinkToFit="1"/>
    </xf>
    <xf numFmtId="165" fontId="10" fillId="0" borderId="4" xfId="2" applyNumberFormat="1" applyBorder="1" applyAlignment="1">
      <alignment horizontal="left" vertical="center" shrinkToFit="1"/>
    </xf>
    <xf numFmtId="20" fontId="22" fillId="0" borderId="34" xfId="0" applyNumberFormat="1" applyFont="1" applyBorder="1"/>
    <xf numFmtId="20" fontId="19" fillId="0" borderId="34" xfId="0" applyNumberFormat="1" applyFont="1" applyBorder="1" applyAlignment="1">
      <alignment horizontal="center"/>
    </xf>
    <xf numFmtId="165" fontId="10" fillId="0" borderId="34" xfId="2" applyNumberFormat="1" applyBorder="1" applyAlignment="1">
      <alignment horizontal="left" vertical="center" shrinkToFit="1"/>
    </xf>
    <xf numFmtId="20" fontId="19" fillId="0" borderId="2" xfId="0" applyNumberFormat="1" applyFont="1" applyBorder="1"/>
    <xf numFmtId="0" fontId="10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165" fontId="19" fillId="0" borderId="1" xfId="0" applyNumberFormat="1" applyFont="1" applyBorder="1" applyAlignment="1">
      <alignment horizontal="center"/>
    </xf>
    <xf numFmtId="0" fontId="19" fillId="0" borderId="6" xfId="5" applyFont="1" applyBorder="1" applyAlignment="1">
      <alignment horizontal="center"/>
    </xf>
    <xf numFmtId="0" fontId="19" fillId="0" borderId="34" xfId="0" applyFont="1" applyBorder="1" applyAlignment="1">
      <alignment horizontal="center"/>
    </xf>
    <xf numFmtId="165" fontId="19" fillId="0" borderId="6" xfId="0" applyNumberFormat="1" applyFont="1" applyBorder="1" applyAlignment="1">
      <alignment horizontal="center"/>
    </xf>
    <xf numFmtId="20" fontId="20" fillId="0" borderId="0" xfId="0" applyNumberFormat="1" applyFont="1"/>
    <xf numFmtId="20" fontId="10" fillId="0" borderId="0" xfId="0" applyNumberFormat="1" applyFont="1" applyAlignment="1">
      <alignment horizontal="center"/>
    </xf>
    <xf numFmtId="0" fontId="21" fillId="0" borderId="1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0" xfId="0" applyFont="1" applyBorder="1"/>
    <xf numFmtId="20" fontId="20" fillId="0" borderId="2" xfId="0" applyNumberFormat="1" applyFont="1" applyBorder="1"/>
    <xf numFmtId="20" fontId="10" fillId="0" borderId="2" xfId="0" applyNumberFormat="1" applyFont="1" applyBorder="1" applyAlignment="1">
      <alignment horizontal="center"/>
    </xf>
    <xf numFmtId="0" fontId="10" fillId="0" borderId="12" xfId="0" applyFont="1" applyBorder="1"/>
    <xf numFmtId="0" fontId="10" fillId="0" borderId="32" xfId="0" applyFont="1" applyBorder="1"/>
    <xf numFmtId="0" fontId="10" fillId="0" borderId="1" xfId="5" applyFont="1" applyBorder="1" applyAlignment="1">
      <alignment horizontal="center"/>
    </xf>
    <xf numFmtId="20" fontId="19" fillId="0" borderId="1" xfId="5" applyNumberFormat="1" applyFont="1" applyBorder="1" applyAlignment="1">
      <alignment horizontal="center"/>
    </xf>
    <xf numFmtId="0" fontId="23" fillId="0" borderId="0" xfId="5" applyFont="1" applyAlignment="1">
      <alignment horizontal="center"/>
    </xf>
    <xf numFmtId="0" fontId="19" fillId="0" borderId="0" xfId="5" applyFont="1" applyAlignment="1">
      <alignment horizontal="center"/>
    </xf>
    <xf numFmtId="0" fontId="19" fillId="0" borderId="0" xfId="0" applyFont="1" applyAlignment="1">
      <alignment horizontal="left"/>
    </xf>
    <xf numFmtId="165" fontId="19" fillId="0" borderId="0" xfId="5" applyNumberFormat="1" applyFont="1" applyAlignment="1">
      <alignment horizontal="center"/>
    </xf>
    <xf numFmtId="20" fontId="19" fillId="0" borderId="0" xfId="5" applyNumberFormat="1" applyFont="1" applyAlignment="1">
      <alignment horizontal="center"/>
    </xf>
    <xf numFmtId="165" fontId="22" fillId="0" borderId="2" xfId="0" applyNumberFormat="1" applyFont="1" applyBorder="1"/>
    <xf numFmtId="165" fontId="19" fillId="0" borderId="2" xfId="0" applyNumberFormat="1" applyFont="1" applyBorder="1" applyAlignment="1">
      <alignment horizontal="center"/>
    </xf>
    <xf numFmtId="0" fontId="19" fillId="0" borderId="31" xfId="0" applyFont="1" applyBorder="1"/>
    <xf numFmtId="0" fontId="19" fillId="0" borderId="35" xfId="0" applyFont="1" applyBorder="1"/>
    <xf numFmtId="165" fontId="22" fillId="0" borderId="34" xfId="0" applyNumberFormat="1" applyFont="1" applyBorder="1"/>
    <xf numFmtId="165" fontId="19" fillId="0" borderId="34" xfId="0" applyNumberFormat="1" applyFont="1" applyBorder="1" applyAlignment="1">
      <alignment horizontal="center"/>
    </xf>
    <xf numFmtId="0" fontId="21" fillId="0" borderId="0" xfId="4" applyFont="1" applyBorder="1" applyAlignment="1">
      <alignment horizontal="center" vertical="top"/>
    </xf>
    <xf numFmtId="165" fontId="22" fillId="0" borderId="1" xfId="0" applyNumberFormat="1" applyFont="1" applyBorder="1"/>
    <xf numFmtId="49" fontId="10" fillId="0" borderId="1" xfId="2" applyNumberFormat="1" applyBorder="1" applyAlignment="1">
      <alignment horizontal="center" vertical="center" shrinkToFit="1"/>
    </xf>
    <xf numFmtId="0" fontId="10" fillId="0" borderId="6" xfId="5" applyFont="1" applyBorder="1" applyAlignment="1">
      <alignment horizontal="center"/>
    </xf>
    <xf numFmtId="165" fontId="19" fillId="0" borderId="6" xfId="5" applyNumberFormat="1" applyFont="1" applyBorder="1" applyAlignment="1">
      <alignment horizontal="center"/>
    </xf>
    <xf numFmtId="20" fontId="19" fillId="0" borderId="6" xfId="5" applyNumberFormat="1" applyFont="1" applyBorder="1" applyAlignment="1">
      <alignment horizontal="center"/>
    </xf>
    <xf numFmtId="165" fontId="22" fillId="0" borderId="6" xfId="0" applyNumberFormat="1" applyFont="1" applyBorder="1"/>
    <xf numFmtId="49" fontId="10" fillId="0" borderId="18" xfId="2" applyNumberFormat="1" applyBorder="1" applyAlignment="1">
      <alignment horizontal="left" vertical="center" shrinkToFit="1"/>
    </xf>
    <xf numFmtId="49" fontId="10" fillId="0" borderId="0" xfId="2" applyNumberFormat="1" applyAlignment="1">
      <alignment horizontal="left" vertical="center"/>
    </xf>
    <xf numFmtId="165" fontId="10" fillId="0" borderId="38" xfId="2" applyNumberFormat="1" applyBorder="1" applyAlignment="1">
      <alignment horizontal="left" vertical="center"/>
    </xf>
    <xf numFmtId="165" fontId="10" fillId="0" borderId="17" xfId="2" applyNumberFormat="1" applyBorder="1" applyAlignment="1">
      <alignment horizontal="left" vertical="center"/>
    </xf>
    <xf numFmtId="165" fontId="10" fillId="0" borderId="39" xfId="2" applyNumberFormat="1" applyBorder="1" applyAlignment="1">
      <alignment horizontal="left" vertical="center"/>
    </xf>
    <xf numFmtId="20" fontId="19" fillId="0" borderId="0" xfId="0" applyNumberFormat="1" applyFont="1"/>
    <xf numFmtId="165" fontId="10" fillId="0" borderId="39" xfId="2" applyNumberFormat="1" applyBorder="1" applyAlignment="1">
      <alignment horizontal="left" vertical="center" shrinkToFit="1"/>
    </xf>
    <xf numFmtId="0" fontId="23" fillId="0" borderId="2" xfId="5" applyFont="1" applyBorder="1" applyAlignment="1">
      <alignment horizontal="center"/>
    </xf>
    <xf numFmtId="0" fontId="19" fillId="0" borderId="2" xfId="5" applyFont="1" applyBorder="1" applyAlignment="1">
      <alignment horizontal="center"/>
    </xf>
    <xf numFmtId="165" fontId="19" fillId="0" borderId="2" xfId="5" applyNumberFormat="1" applyFont="1" applyBorder="1" applyAlignment="1">
      <alignment horizontal="center"/>
    </xf>
    <xf numFmtId="20" fontId="19" fillId="0" borderId="2" xfId="5" applyNumberFormat="1" applyFont="1" applyBorder="1" applyAlignment="1">
      <alignment horizont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right" vertical="center"/>
    </xf>
    <xf numFmtId="20" fontId="26" fillId="0" borderId="0" xfId="0" applyNumberFormat="1" applyFont="1" applyAlignment="1">
      <alignment horizontal="left" vertical="center"/>
    </xf>
    <xf numFmtId="20" fontId="25" fillId="0" borderId="0" xfId="0" applyNumberFormat="1" applyFont="1" applyAlignment="1">
      <alignment horizontal="center" vertical="center"/>
    </xf>
    <xf numFmtId="0" fontId="23" fillId="0" borderId="24" xfId="0" applyFont="1" applyBorder="1" applyAlignment="1">
      <alignment horizontal="left"/>
    </xf>
    <xf numFmtId="165" fontId="10" fillId="0" borderId="1" xfId="2" applyNumberFormat="1" applyBorder="1" applyAlignment="1">
      <alignment horizontal="left" vertical="center"/>
    </xf>
    <xf numFmtId="165" fontId="19" fillId="0" borderId="0" xfId="0" applyNumberFormat="1" applyFont="1" applyAlignment="1">
      <alignment horizontal="center"/>
    </xf>
    <xf numFmtId="0" fontId="23" fillId="0" borderId="0" xfId="0" applyFont="1" applyAlignment="1">
      <alignment horizontal="left"/>
    </xf>
    <xf numFmtId="0" fontId="10" fillId="0" borderId="2" xfId="5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2" fillId="0" borderId="2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2" fillId="0" borderId="6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2" fillId="0" borderId="34" xfId="0" applyFont="1" applyBorder="1" applyAlignment="1">
      <alignment horizontal="center"/>
    </xf>
    <xf numFmtId="20" fontId="26" fillId="0" borderId="0" xfId="0" applyNumberFormat="1" applyFont="1" applyAlignment="1">
      <alignment horizontal="center" vertical="center"/>
    </xf>
    <xf numFmtId="0" fontId="4" fillId="0" borderId="0" xfId="10"/>
    <xf numFmtId="0" fontId="21" fillId="0" borderId="0" xfId="0" applyFont="1" applyAlignment="1">
      <alignment wrapText="1"/>
    </xf>
    <xf numFmtId="0" fontId="28" fillId="0" borderId="0" xfId="0" applyFont="1" applyAlignment="1">
      <alignment horizontal="center" wrapText="1"/>
    </xf>
    <xf numFmtId="0" fontId="19" fillId="0" borderId="2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19" fillId="0" borderId="6" xfId="0" applyFont="1" applyBorder="1" applyAlignment="1">
      <alignment horizontal="left"/>
    </xf>
    <xf numFmtId="20" fontId="19" fillId="0" borderId="6" xfId="0" applyNumberFormat="1" applyFont="1" applyBorder="1"/>
    <xf numFmtId="0" fontId="21" fillId="0" borderId="33" xfId="4" applyFont="1" applyBorder="1" applyAlignment="1">
      <alignment horizontal="right" vertical="top"/>
    </xf>
    <xf numFmtId="1" fontId="10" fillId="0" borderId="0" xfId="1" applyNumberFormat="1" applyBorder="1">
      <alignment vertical="top"/>
    </xf>
    <xf numFmtId="165" fontId="19" fillId="0" borderId="0" xfId="0" applyNumberFormat="1" applyFont="1"/>
    <xf numFmtId="0" fontId="21" fillId="0" borderId="0" xfId="1" applyFont="1" applyBorder="1" applyAlignment="1">
      <alignment horizontal="right" vertical="top"/>
    </xf>
    <xf numFmtId="0" fontId="10" fillId="0" borderId="2" xfId="0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21" fillId="0" borderId="33" xfId="4" applyFont="1" applyBorder="1">
      <alignment vertical="top"/>
    </xf>
    <xf numFmtId="0" fontId="10" fillId="0" borderId="0" xfId="0" applyFont="1" applyAlignment="1">
      <alignment horizontal="right"/>
    </xf>
    <xf numFmtId="20" fontId="19" fillId="0" borderId="4" xfId="0" applyNumberFormat="1" applyFont="1" applyBorder="1"/>
    <xf numFmtId="0" fontId="19" fillId="0" borderId="1" xfId="0" applyFont="1" applyBorder="1" applyAlignment="1">
      <alignment horizontal="right"/>
    </xf>
    <xf numFmtId="0" fontId="19" fillId="0" borderId="6" xfId="0" applyFont="1" applyBorder="1" applyAlignment="1">
      <alignment horizontal="right"/>
    </xf>
    <xf numFmtId="49" fontId="10" fillId="0" borderId="40" xfId="2" applyNumberFormat="1" applyBorder="1" applyAlignment="1">
      <alignment horizontal="left" vertical="center" shrinkToFit="1"/>
    </xf>
    <xf numFmtId="49" fontId="10" fillId="0" borderId="29" xfId="2" applyNumberFormat="1" applyBorder="1" applyAlignment="1">
      <alignment horizontal="left" vertical="center" shrinkToFit="1"/>
    </xf>
    <xf numFmtId="49" fontId="10" fillId="0" borderId="5" xfId="2" applyNumberFormat="1" applyBorder="1" applyAlignment="1">
      <alignment horizontal="left" vertical="center" shrinkToFit="1"/>
    </xf>
    <xf numFmtId="0" fontId="10" fillId="0" borderId="34" xfId="0" applyFont="1" applyBorder="1" applyAlignment="1">
      <alignment horizontal="right"/>
    </xf>
    <xf numFmtId="0" fontId="21" fillId="0" borderId="0" xfId="4" applyFont="1" applyBorder="1">
      <alignment vertical="top"/>
    </xf>
    <xf numFmtId="0" fontId="19" fillId="0" borderId="2" xfId="0" applyFont="1" applyBorder="1" applyAlignment="1">
      <alignment horizontal="right"/>
    </xf>
    <xf numFmtId="165" fontId="10" fillId="0" borderId="18" xfId="2" applyNumberFormat="1" applyBorder="1" applyAlignment="1">
      <alignment horizontal="left" vertical="center" shrinkToFit="1"/>
    </xf>
    <xf numFmtId="0" fontId="19" fillId="0" borderId="0" xfId="10" applyFont="1"/>
    <xf numFmtId="0" fontId="19" fillId="0" borderId="37" xfId="0" applyFont="1" applyBorder="1"/>
    <xf numFmtId="165" fontId="21" fillId="0" borderId="0" xfId="1" applyNumberFormat="1" applyFont="1" applyBorder="1" applyAlignment="1">
      <alignment horizontal="center" vertical="top"/>
    </xf>
    <xf numFmtId="0" fontId="16" fillId="0" borderId="23" xfId="5" applyFont="1" applyBorder="1" applyAlignment="1">
      <alignment horizontal="center"/>
    </xf>
    <xf numFmtId="0" fontId="16" fillId="0" borderId="24" xfId="5" applyFont="1" applyBorder="1" applyAlignment="1">
      <alignment horizontal="center"/>
    </xf>
    <xf numFmtId="0" fontId="16" fillId="0" borderId="25" xfId="5" applyFont="1" applyBorder="1" applyAlignment="1">
      <alignment horizontal="center"/>
    </xf>
    <xf numFmtId="0" fontId="27" fillId="0" borderId="20" xfId="5" applyFont="1" applyBorder="1" applyAlignment="1">
      <alignment horizontal="center"/>
    </xf>
    <xf numFmtId="0" fontId="27" fillId="0" borderId="21" xfId="5" applyFont="1" applyBorder="1" applyAlignment="1">
      <alignment horizontal="center"/>
    </xf>
    <xf numFmtId="0" fontId="27" fillId="0" borderId="22" xfId="5" applyFont="1" applyBorder="1" applyAlignment="1">
      <alignment horizontal="center"/>
    </xf>
  </cellXfs>
  <cellStyles count="12">
    <cellStyle name="ColorStyle 2" xfId="1" xr:uid="{00000000-0005-0000-0000-000000000000}"/>
    <cellStyle name="ColorStyle 2 2 2" xfId="4" xr:uid="{00000000-0005-0000-0000-000001000000}"/>
    <cellStyle name="Normální" xfId="0" builtinId="0"/>
    <cellStyle name="Normální 15" xfId="3" xr:uid="{00000000-0005-0000-0000-000003000000}"/>
    <cellStyle name="Normální 16" xfId="11" xr:uid="{A9591C60-37AB-4146-A10A-B42519DFFCEB}"/>
    <cellStyle name="Normální 16 2" xfId="7" xr:uid="{00000000-0005-0000-0000-000004000000}"/>
    <cellStyle name="Normální 17" xfId="10" xr:uid="{00000000-0005-0000-0000-000005000000}"/>
    <cellStyle name="Normální 2 2 4" xfId="5" xr:uid="{00000000-0005-0000-0000-000006000000}"/>
    <cellStyle name="Normální 2 2 4 2" xfId="9" xr:uid="{00000000-0005-0000-0000-000007000000}"/>
    <cellStyle name="Normální 6 5" xfId="8" xr:uid="{00000000-0005-0000-0000-000008000000}"/>
    <cellStyle name="normální_xlaJRLJR" xfId="2" xr:uid="{00000000-0005-0000-0000-000009000000}"/>
    <cellStyle name="Procenta 2" xfId="6" xr:uid="{00000000-0005-0000-0000-00000A000000}"/>
  </cellStyles>
  <dxfs count="62"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776"/>
  <sheetViews>
    <sheetView tabSelected="1" workbookViewId="0">
      <pane ySplit="1" topLeftCell="A2" activePane="bottomLeft" state="frozen"/>
      <selection pane="bottomLeft" activeCell="N38" sqref="N38"/>
    </sheetView>
  </sheetViews>
  <sheetFormatPr defaultRowHeight="14.4" x14ac:dyDescent="0.3"/>
  <cols>
    <col min="1" max="1" width="4.33203125" style="28" customWidth="1"/>
    <col min="2" max="2" width="6.6640625" style="28" customWidth="1"/>
    <col min="3" max="3" width="3.33203125" style="28" customWidth="1"/>
    <col min="4" max="4" width="4.6640625" style="29" customWidth="1"/>
    <col min="5" max="5" width="5.5546875" style="28" customWidth="1"/>
    <col min="6" max="6" width="7.109375" style="28" customWidth="1"/>
    <col min="7" max="7" width="4" style="28" customWidth="1"/>
    <col min="8" max="8" width="9.88671875" style="28" customWidth="1"/>
    <col min="9" max="9" width="6.44140625" style="29" customWidth="1"/>
    <col min="10" max="10" width="5.109375" style="29" customWidth="1"/>
    <col min="11" max="11" width="6.44140625" style="88" customWidth="1"/>
    <col min="12" max="12" width="6.44140625" style="29" customWidth="1"/>
    <col min="13" max="13" width="28.33203125" style="28" customWidth="1"/>
    <col min="14" max="14" width="7.44140625" style="29" customWidth="1"/>
    <col min="15" max="15" width="29.5546875" style="28" customWidth="1"/>
    <col min="16" max="17" width="5.5546875" style="28" customWidth="1"/>
    <col min="18" max="18" width="5.88671875" style="28" customWidth="1"/>
    <col min="19" max="23" width="8" style="28" customWidth="1"/>
  </cols>
  <sheetData>
    <row r="1" spans="1:23" s="23" customFormat="1" ht="105" thickBot="1" x14ac:dyDescent="0.35">
      <c r="A1" s="85" t="s">
        <v>138</v>
      </c>
      <c r="B1" s="86" t="s">
        <v>140</v>
      </c>
      <c r="C1" s="26" t="s">
        <v>0</v>
      </c>
      <c r="D1" s="26" t="s">
        <v>1</v>
      </c>
      <c r="E1" s="87" t="s">
        <v>2</v>
      </c>
      <c r="F1" s="79" t="s">
        <v>3</v>
      </c>
      <c r="G1" s="26" t="s">
        <v>4</v>
      </c>
      <c r="H1" s="79" t="s">
        <v>5</v>
      </c>
      <c r="I1" s="26" t="s">
        <v>143</v>
      </c>
      <c r="J1" s="26" t="s">
        <v>144</v>
      </c>
      <c r="K1" s="26" t="s">
        <v>6</v>
      </c>
      <c r="L1" s="26" t="s">
        <v>7</v>
      </c>
      <c r="M1" s="26" t="s">
        <v>8</v>
      </c>
      <c r="N1" s="26" t="s">
        <v>9</v>
      </c>
      <c r="O1" s="26" t="s">
        <v>10</v>
      </c>
      <c r="P1" s="26" t="s">
        <v>142</v>
      </c>
      <c r="Q1" s="26" t="s">
        <v>11</v>
      </c>
      <c r="R1" s="26" t="s">
        <v>12</v>
      </c>
      <c r="S1" s="26" t="s">
        <v>13</v>
      </c>
      <c r="T1" s="26" t="s">
        <v>14</v>
      </c>
      <c r="U1" s="26" t="s">
        <v>15</v>
      </c>
      <c r="V1" s="26" t="s">
        <v>16</v>
      </c>
      <c r="W1" s="26" t="s">
        <v>17</v>
      </c>
    </row>
    <row r="2" spans="1:23" x14ac:dyDescent="0.3">
      <c r="J2" s="28"/>
    </row>
    <row r="3" spans="1:23" ht="15" thickBot="1" x14ac:dyDescent="0.35">
      <c r="J3" s="28"/>
      <c r="K3" s="28"/>
    </row>
    <row r="4" spans="1:23" x14ac:dyDescent="0.3">
      <c r="A4" s="89">
        <v>201</v>
      </c>
      <c r="B4" s="32">
        <v>2001</v>
      </c>
      <c r="C4" s="32" t="s">
        <v>18</v>
      </c>
      <c r="D4" s="90"/>
      <c r="E4" s="91" t="str">
        <f t="shared" ref="E4:E11" si="0">CONCATENATE(C4,D4)</f>
        <v>X</v>
      </c>
      <c r="F4" s="32" t="s">
        <v>131</v>
      </c>
      <c r="G4" s="32">
        <v>2</v>
      </c>
      <c r="H4" s="32" t="str">
        <f t="shared" ref="H4:H11" si="1">CONCATENATE(F4,"/",G4)</f>
        <v>XXX180/2</v>
      </c>
      <c r="I4" s="90" t="s">
        <v>65</v>
      </c>
      <c r="J4" s="90" t="s">
        <v>64</v>
      </c>
      <c r="K4" s="92">
        <v>0.19236111111111112</v>
      </c>
      <c r="L4" s="93">
        <v>0.19375000000000001</v>
      </c>
      <c r="M4" s="94" t="s">
        <v>74</v>
      </c>
      <c r="N4" s="93">
        <v>0.22013888888888888</v>
      </c>
      <c r="O4" s="95" t="s">
        <v>21</v>
      </c>
      <c r="P4" s="32" t="str">
        <f t="shared" ref="P4:P10" si="2">IF(M5=O4,"OK","POZOR")</f>
        <v>OK</v>
      </c>
      <c r="Q4" s="67">
        <f t="shared" ref="Q4:Q11" si="3">IF(ISNUMBER(G4),N4-L4,IF(F4="přejezd",N4-L4,0))</f>
        <v>2.6388888888888878E-2</v>
      </c>
      <c r="R4" s="67">
        <f t="shared" ref="R4:R11" si="4">IF(ISNUMBER(G4),L4-K4,0)</f>
        <v>1.388888888888884E-3</v>
      </c>
      <c r="S4" s="67">
        <f>Q4+R4</f>
        <v>2.7777777777777762E-2</v>
      </c>
      <c r="T4" s="67"/>
      <c r="U4" s="32">
        <v>24</v>
      </c>
      <c r="V4" s="32">
        <f>INDEX('Počty dní'!A:E,MATCH(E4,'Počty dní'!C:C,0),4)</f>
        <v>205</v>
      </c>
      <c r="W4" s="33">
        <f t="shared" ref="W4:W11" si="5">V4*U4</f>
        <v>4920</v>
      </c>
    </row>
    <row r="5" spans="1:23" x14ac:dyDescent="0.3">
      <c r="A5" s="96">
        <v>201</v>
      </c>
      <c r="B5" s="35">
        <v>2001</v>
      </c>
      <c r="C5" s="35" t="s">
        <v>18</v>
      </c>
      <c r="D5" s="97"/>
      <c r="E5" s="98" t="str">
        <f t="shared" si="0"/>
        <v>X</v>
      </c>
      <c r="F5" s="35" t="s">
        <v>131</v>
      </c>
      <c r="G5" s="35">
        <v>3</v>
      </c>
      <c r="H5" s="35" t="str">
        <f t="shared" si="1"/>
        <v>XXX180/3</v>
      </c>
      <c r="I5" s="97" t="s">
        <v>64</v>
      </c>
      <c r="J5" s="97" t="s">
        <v>64</v>
      </c>
      <c r="K5" s="99">
        <v>0.23402777777777781</v>
      </c>
      <c r="L5" s="100">
        <v>0.23750000000000002</v>
      </c>
      <c r="M5" s="101" t="s">
        <v>21</v>
      </c>
      <c r="N5" s="100">
        <v>0.28194444444444444</v>
      </c>
      <c r="O5" s="101" t="s">
        <v>62</v>
      </c>
      <c r="P5" s="35" t="str">
        <f t="shared" si="2"/>
        <v>OK</v>
      </c>
      <c r="Q5" s="36">
        <f t="shared" si="3"/>
        <v>4.4444444444444425E-2</v>
      </c>
      <c r="R5" s="36">
        <f t="shared" si="4"/>
        <v>3.4722222222222099E-3</v>
      </c>
      <c r="S5" s="36">
        <f t="shared" ref="S5:S11" si="6">Q5+R5</f>
        <v>4.7916666666666635E-2</v>
      </c>
      <c r="T5" s="36">
        <f t="shared" ref="T5:T11" si="7">K5-N4</f>
        <v>1.3888888888888923E-2</v>
      </c>
      <c r="U5" s="35">
        <v>41.4</v>
      </c>
      <c r="V5" s="35">
        <f>INDEX('Počty dní'!A:E,MATCH(E5,'Počty dní'!C:C,0),4)</f>
        <v>205</v>
      </c>
      <c r="W5" s="65">
        <f t="shared" si="5"/>
        <v>8487</v>
      </c>
    </row>
    <row r="6" spans="1:23" x14ac:dyDescent="0.3">
      <c r="A6" s="96">
        <v>201</v>
      </c>
      <c r="B6" s="35">
        <v>2001</v>
      </c>
      <c r="C6" s="35" t="s">
        <v>18</v>
      </c>
      <c r="D6" s="97"/>
      <c r="E6" s="98" t="str">
        <f t="shared" si="0"/>
        <v>X</v>
      </c>
      <c r="F6" s="35" t="s">
        <v>131</v>
      </c>
      <c r="G6" s="35">
        <v>6</v>
      </c>
      <c r="H6" s="35" t="str">
        <f t="shared" si="1"/>
        <v>XXX180/6</v>
      </c>
      <c r="I6" s="97" t="s">
        <v>65</v>
      </c>
      <c r="J6" s="97" t="s">
        <v>64</v>
      </c>
      <c r="K6" s="99">
        <v>0.2986111111111111</v>
      </c>
      <c r="L6" s="100">
        <v>0.3</v>
      </c>
      <c r="M6" s="101" t="s">
        <v>62</v>
      </c>
      <c r="N6" s="100">
        <v>0.34513888888888888</v>
      </c>
      <c r="O6" s="102" t="s">
        <v>21</v>
      </c>
      <c r="P6" s="35" t="str">
        <f t="shared" si="2"/>
        <v>OK</v>
      </c>
      <c r="Q6" s="36">
        <f t="shared" si="3"/>
        <v>4.5138888888888895E-2</v>
      </c>
      <c r="R6" s="36">
        <f t="shared" si="4"/>
        <v>1.388888888888884E-3</v>
      </c>
      <c r="S6" s="36">
        <f t="shared" si="6"/>
        <v>4.6527777777777779E-2</v>
      </c>
      <c r="T6" s="36">
        <f t="shared" si="7"/>
        <v>1.6666666666666663E-2</v>
      </c>
      <c r="U6" s="35">
        <v>41.4</v>
      </c>
      <c r="V6" s="35">
        <f>INDEX('Počty dní'!A:E,MATCH(E6,'Počty dní'!C:C,0),4)</f>
        <v>205</v>
      </c>
      <c r="W6" s="65">
        <f t="shared" si="5"/>
        <v>8487</v>
      </c>
    </row>
    <row r="7" spans="1:23" x14ac:dyDescent="0.3">
      <c r="A7" s="96">
        <v>201</v>
      </c>
      <c r="B7" s="35">
        <v>2001</v>
      </c>
      <c r="C7" s="35" t="s">
        <v>18</v>
      </c>
      <c r="D7" s="97"/>
      <c r="E7" s="98" t="str">
        <f t="shared" si="0"/>
        <v>X</v>
      </c>
      <c r="F7" s="35" t="s">
        <v>132</v>
      </c>
      <c r="G7" s="35">
        <v>6</v>
      </c>
      <c r="H7" s="35" t="str">
        <f t="shared" si="1"/>
        <v>XXX182/6</v>
      </c>
      <c r="I7" s="97" t="s">
        <v>64</v>
      </c>
      <c r="J7" s="97" t="s">
        <v>64</v>
      </c>
      <c r="K7" s="99">
        <v>0.52430555555555558</v>
      </c>
      <c r="L7" s="100">
        <v>0.52569444444444446</v>
      </c>
      <c r="M7" s="102" t="s">
        <v>21</v>
      </c>
      <c r="N7" s="100">
        <v>0.57916666666666672</v>
      </c>
      <c r="O7" s="101" t="s">
        <v>62</v>
      </c>
      <c r="P7" s="35" t="str">
        <f t="shared" si="2"/>
        <v>OK</v>
      </c>
      <c r="Q7" s="36">
        <f t="shared" si="3"/>
        <v>5.3472222222222254E-2</v>
      </c>
      <c r="R7" s="36">
        <f t="shared" si="4"/>
        <v>1.388888888888884E-3</v>
      </c>
      <c r="S7" s="36">
        <f t="shared" si="6"/>
        <v>5.4861111111111138E-2</v>
      </c>
      <c r="T7" s="36">
        <f t="shared" si="7"/>
        <v>0.1791666666666667</v>
      </c>
      <c r="U7" s="35">
        <v>45.6</v>
      </c>
      <c r="V7" s="35">
        <f>INDEX('Počty dní'!A:E,MATCH(E7,'Počty dní'!C:C,0),4)</f>
        <v>205</v>
      </c>
      <c r="W7" s="65">
        <f t="shared" si="5"/>
        <v>9348</v>
      </c>
    </row>
    <row r="8" spans="1:23" x14ac:dyDescent="0.3">
      <c r="A8" s="96">
        <v>201</v>
      </c>
      <c r="B8" s="35">
        <v>2001</v>
      </c>
      <c r="C8" s="34" t="s">
        <v>18</v>
      </c>
      <c r="D8" s="103"/>
      <c r="E8" s="34" t="str">
        <f t="shared" si="0"/>
        <v>X</v>
      </c>
      <c r="F8" s="34" t="s">
        <v>134</v>
      </c>
      <c r="G8" s="34">
        <v>18</v>
      </c>
      <c r="H8" s="34" t="str">
        <f t="shared" si="1"/>
        <v>XXX200/18</v>
      </c>
      <c r="I8" s="103" t="s">
        <v>64</v>
      </c>
      <c r="J8" s="103" t="s">
        <v>64</v>
      </c>
      <c r="K8" s="104">
        <v>0.60555555555555551</v>
      </c>
      <c r="L8" s="105">
        <v>0.61041666666666672</v>
      </c>
      <c r="M8" s="106" t="s">
        <v>62</v>
      </c>
      <c r="N8" s="105">
        <v>0.64722222222222225</v>
      </c>
      <c r="O8" s="107" t="s">
        <v>21</v>
      </c>
      <c r="P8" s="35" t="str">
        <f t="shared" si="2"/>
        <v>OK</v>
      </c>
      <c r="Q8" s="36">
        <f t="shared" si="3"/>
        <v>3.6805555555555536E-2</v>
      </c>
      <c r="R8" s="36">
        <f t="shared" si="4"/>
        <v>4.8611111111112049E-3</v>
      </c>
      <c r="S8" s="36">
        <f t="shared" si="6"/>
        <v>4.1666666666666741E-2</v>
      </c>
      <c r="T8" s="36">
        <f t="shared" si="7"/>
        <v>2.6388888888888795E-2</v>
      </c>
      <c r="U8" s="35">
        <v>38.1</v>
      </c>
      <c r="V8" s="35">
        <f>INDEX('Počty dní'!A:E,MATCH(E8,'Počty dní'!C:C,0),4)</f>
        <v>205</v>
      </c>
      <c r="W8" s="65">
        <f t="shared" si="5"/>
        <v>7810.5</v>
      </c>
    </row>
    <row r="9" spans="1:23" x14ac:dyDescent="0.3">
      <c r="A9" s="96">
        <v>201</v>
      </c>
      <c r="B9" s="35">
        <v>2001</v>
      </c>
      <c r="C9" s="35" t="s">
        <v>18</v>
      </c>
      <c r="D9" s="97"/>
      <c r="E9" s="98" t="str">
        <f t="shared" si="0"/>
        <v>X</v>
      </c>
      <c r="F9" s="35" t="s">
        <v>131</v>
      </c>
      <c r="G9" s="35">
        <v>17</v>
      </c>
      <c r="H9" s="35" t="str">
        <f t="shared" si="1"/>
        <v>XXX180/17</v>
      </c>
      <c r="I9" s="97" t="s">
        <v>64</v>
      </c>
      <c r="J9" s="97" t="s">
        <v>64</v>
      </c>
      <c r="K9" s="99">
        <v>0.65069444444444446</v>
      </c>
      <c r="L9" s="100">
        <v>0.65416666666666667</v>
      </c>
      <c r="M9" s="102" t="s">
        <v>21</v>
      </c>
      <c r="N9" s="100">
        <v>0.69861111111111107</v>
      </c>
      <c r="O9" s="101" t="s">
        <v>62</v>
      </c>
      <c r="P9" s="35" t="str">
        <f t="shared" si="2"/>
        <v>OK</v>
      </c>
      <c r="Q9" s="36">
        <f t="shared" si="3"/>
        <v>4.4444444444444398E-2</v>
      </c>
      <c r="R9" s="36">
        <f t="shared" si="4"/>
        <v>3.4722222222222099E-3</v>
      </c>
      <c r="S9" s="36">
        <f t="shared" si="6"/>
        <v>4.7916666666666607E-2</v>
      </c>
      <c r="T9" s="36">
        <f t="shared" si="7"/>
        <v>3.4722222222222099E-3</v>
      </c>
      <c r="U9" s="35">
        <v>41.4</v>
      </c>
      <c r="V9" s="35">
        <f>INDEX('Počty dní'!A:E,MATCH(E9,'Počty dní'!C:C,0),4)</f>
        <v>205</v>
      </c>
      <c r="W9" s="65">
        <f t="shared" si="5"/>
        <v>8487</v>
      </c>
    </row>
    <row r="10" spans="1:23" x14ac:dyDescent="0.3">
      <c r="A10" s="96">
        <v>201</v>
      </c>
      <c r="B10" s="35">
        <v>2001</v>
      </c>
      <c r="C10" s="35" t="s">
        <v>18</v>
      </c>
      <c r="D10" s="97"/>
      <c r="E10" s="98" t="str">
        <f t="shared" si="0"/>
        <v>X</v>
      </c>
      <c r="F10" s="35" t="s">
        <v>131</v>
      </c>
      <c r="G10" s="35">
        <v>20</v>
      </c>
      <c r="H10" s="35" t="str">
        <f t="shared" si="1"/>
        <v>XXX180/20</v>
      </c>
      <c r="I10" s="97" t="s">
        <v>64</v>
      </c>
      <c r="J10" s="97" t="s">
        <v>64</v>
      </c>
      <c r="K10" s="99">
        <v>0.71319444444444446</v>
      </c>
      <c r="L10" s="100">
        <v>0.71666666666666667</v>
      </c>
      <c r="M10" s="101" t="s">
        <v>62</v>
      </c>
      <c r="N10" s="100">
        <v>0.76180555555555562</v>
      </c>
      <c r="O10" s="102" t="s">
        <v>21</v>
      </c>
      <c r="P10" s="35" t="str">
        <f t="shared" si="2"/>
        <v>OK</v>
      </c>
      <c r="Q10" s="36">
        <f t="shared" si="3"/>
        <v>4.5138888888888951E-2</v>
      </c>
      <c r="R10" s="36">
        <f t="shared" si="4"/>
        <v>3.4722222222222099E-3</v>
      </c>
      <c r="S10" s="36">
        <f t="shared" si="6"/>
        <v>4.861111111111116E-2</v>
      </c>
      <c r="T10" s="36">
        <f t="shared" si="7"/>
        <v>1.4583333333333393E-2</v>
      </c>
      <c r="U10" s="35">
        <v>41.4</v>
      </c>
      <c r="V10" s="35">
        <f>INDEX('Počty dní'!A:E,MATCH(E10,'Počty dní'!C:C,0),4)</f>
        <v>205</v>
      </c>
      <c r="W10" s="65">
        <f t="shared" si="5"/>
        <v>8487</v>
      </c>
    </row>
    <row r="11" spans="1:23" ht="15" thickBot="1" x14ac:dyDescent="0.35">
      <c r="A11" s="108">
        <v>201</v>
      </c>
      <c r="B11" s="37">
        <v>2001</v>
      </c>
      <c r="C11" s="37" t="s">
        <v>18</v>
      </c>
      <c r="D11" s="109"/>
      <c r="E11" s="110" t="str">
        <f t="shared" si="0"/>
        <v>X</v>
      </c>
      <c r="F11" s="37" t="s">
        <v>131</v>
      </c>
      <c r="G11" s="37">
        <v>21</v>
      </c>
      <c r="H11" s="37" t="str">
        <f t="shared" si="1"/>
        <v>XXX180/21</v>
      </c>
      <c r="I11" s="109" t="s">
        <v>65</v>
      </c>
      <c r="J11" s="109" t="s">
        <v>64</v>
      </c>
      <c r="K11" s="111">
        <v>0.77777777777777779</v>
      </c>
      <c r="L11" s="112">
        <v>0.77916666666666667</v>
      </c>
      <c r="M11" s="113" t="s">
        <v>21</v>
      </c>
      <c r="N11" s="112">
        <v>0.80486111111111114</v>
      </c>
      <c r="O11" s="114" t="s">
        <v>74</v>
      </c>
      <c r="P11" s="37"/>
      <c r="Q11" s="68">
        <f t="shared" si="3"/>
        <v>2.5694444444444464E-2</v>
      </c>
      <c r="R11" s="68">
        <f t="shared" si="4"/>
        <v>1.388888888888884E-3</v>
      </c>
      <c r="S11" s="68">
        <f t="shared" si="6"/>
        <v>2.7083333333333348E-2</v>
      </c>
      <c r="T11" s="68">
        <f t="shared" si="7"/>
        <v>1.5972222222222165E-2</v>
      </c>
      <c r="U11" s="37">
        <v>24</v>
      </c>
      <c r="V11" s="37">
        <f>INDEX('Počty dní'!A:E,MATCH(E11,'Počty dní'!C:C,0),4)</f>
        <v>205</v>
      </c>
      <c r="W11" s="69">
        <f t="shared" si="5"/>
        <v>4920</v>
      </c>
    </row>
    <row r="12" spans="1:23" ht="15" thickBot="1" x14ac:dyDescent="0.35">
      <c r="A12" s="115" t="str">
        <f ca="1">CONCATENATE(INDIRECT("R[-3]C[0]",FALSE),"celkem")</f>
        <v>201celkem</v>
      </c>
      <c r="B12" s="70"/>
      <c r="C12" s="70" t="str">
        <f ca="1">INDIRECT("R[-1]C[12]",FALSE)</f>
        <v>Polná,,aut.st.</v>
      </c>
      <c r="D12" s="80"/>
      <c r="E12" s="70"/>
      <c r="F12" s="80"/>
      <c r="G12" s="70"/>
      <c r="H12" s="116"/>
      <c r="I12" s="117"/>
      <c r="J12" s="118" t="str">
        <f ca="1">INDIRECT("R[-3]C[0]",FALSE)</f>
        <v>V</v>
      </c>
      <c r="K12" s="119"/>
      <c r="L12" s="120"/>
      <c r="M12" s="121"/>
      <c r="N12" s="120"/>
      <c r="O12" s="122"/>
      <c r="P12" s="70"/>
      <c r="Q12" s="71">
        <f>SUM(Q4:Q11)</f>
        <v>0.3215277777777778</v>
      </c>
      <c r="R12" s="71">
        <f>SUM(R4:R11)</f>
        <v>2.083333333333337E-2</v>
      </c>
      <c r="S12" s="71">
        <f>SUM(S4:S11)</f>
        <v>0.34236111111111117</v>
      </c>
      <c r="T12" s="71">
        <f>SUM(T4:T11)</f>
        <v>0.27013888888888882</v>
      </c>
      <c r="U12" s="72">
        <f>SUM(U4:U11)</f>
        <v>297.3</v>
      </c>
      <c r="V12" s="73"/>
      <c r="W12" s="74">
        <f>SUM(W4:W11)</f>
        <v>60946.5</v>
      </c>
    </row>
    <row r="13" spans="1:23" x14ac:dyDescent="0.3">
      <c r="A13" s="123"/>
      <c r="F13" s="29"/>
      <c r="H13" s="124"/>
      <c r="I13" s="125"/>
      <c r="J13" s="126"/>
      <c r="K13" s="38"/>
      <c r="L13" s="127"/>
      <c r="M13" s="88"/>
      <c r="N13" s="127"/>
      <c r="O13" s="128"/>
      <c r="Q13" s="40"/>
      <c r="R13" s="40"/>
      <c r="S13" s="40"/>
      <c r="T13" s="40"/>
      <c r="U13" s="41"/>
      <c r="W13" s="41"/>
    </row>
    <row r="14" spans="1:23" ht="15" thickBot="1" x14ac:dyDescent="0.35">
      <c r="K14" s="42"/>
      <c r="L14" s="129"/>
      <c r="M14" s="42"/>
      <c r="N14" s="129"/>
      <c r="O14" s="42"/>
      <c r="P14" s="42"/>
    </row>
    <row r="15" spans="1:23" x14ac:dyDescent="0.3">
      <c r="A15" s="89">
        <v>202</v>
      </c>
      <c r="B15" s="32">
        <v>2002</v>
      </c>
      <c r="C15" s="32" t="s">
        <v>18</v>
      </c>
      <c r="D15" s="90"/>
      <c r="E15" s="91" t="str">
        <f t="shared" ref="E15:E24" si="8">CONCATENATE(C15,D15)</f>
        <v>X</v>
      </c>
      <c r="F15" s="32" t="s">
        <v>131</v>
      </c>
      <c r="G15" s="32">
        <v>1</v>
      </c>
      <c r="H15" s="32" t="str">
        <f>CONCATENATE(F15,"/",G15)</f>
        <v>XXX180/1</v>
      </c>
      <c r="I15" s="90" t="s">
        <v>65</v>
      </c>
      <c r="J15" s="90" t="s">
        <v>64</v>
      </c>
      <c r="K15" s="92">
        <v>0.18541666666666667</v>
      </c>
      <c r="L15" s="93">
        <v>0.18611111111111112</v>
      </c>
      <c r="M15" s="95" t="s">
        <v>77</v>
      </c>
      <c r="N15" s="93">
        <v>0.21597222222222223</v>
      </c>
      <c r="O15" s="94" t="s">
        <v>62</v>
      </c>
      <c r="P15" s="32" t="str">
        <f t="shared" ref="P15:P23" si="9">IF(M16=O15,"OK","POZOR")</f>
        <v>OK</v>
      </c>
      <c r="Q15" s="67">
        <f t="shared" ref="Q15:Q24" si="10">IF(ISNUMBER(G15),N15-L15,IF(F15="přejezd",N15-L15,0))</f>
        <v>2.9861111111111116E-2</v>
      </c>
      <c r="R15" s="67">
        <f t="shared" ref="R15:R24" si="11">IF(ISNUMBER(G15),L15-K15,0)</f>
        <v>6.9444444444444198E-4</v>
      </c>
      <c r="S15" s="67">
        <f t="shared" ref="S15:S24" si="12">Q15+R15</f>
        <v>3.0555555555555558E-2</v>
      </c>
      <c r="T15" s="67"/>
      <c r="U15" s="32">
        <v>28</v>
      </c>
      <c r="V15" s="32">
        <f>INDEX('Počty dní'!A:E,MATCH(E15,'Počty dní'!C:C,0),4)</f>
        <v>205</v>
      </c>
      <c r="W15" s="33">
        <f>V15*U15</f>
        <v>5740</v>
      </c>
    </row>
    <row r="16" spans="1:23" x14ac:dyDescent="0.3">
      <c r="A16" s="96">
        <v>202</v>
      </c>
      <c r="B16" s="35">
        <v>2002</v>
      </c>
      <c r="C16" s="35" t="s">
        <v>18</v>
      </c>
      <c r="D16" s="97"/>
      <c r="E16" s="98" t="str">
        <f t="shared" si="8"/>
        <v>X</v>
      </c>
      <c r="F16" s="35" t="s">
        <v>131</v>
      </c>
      <c r="G16" s="35">
        <v>4</v>
      </c>
      <c r="H16" s="35" t="str">
        <f>CONCATENATE(F16,"/",G16)</f>
        <v>XXX180/4</v>
      </c>
      <c r="I16" s="97" t="s">
        <v>65</v>
      </c>
      <c r="J16" s="97" t="s">
        <v>64</v>
      </c>
      <c r="K16" s="99">
        <v>0.21597222222222223</v>
      </c>
      <c r="L16" s="100">
        <v>0.21666666666666667</v>
      </c>
      <c r="M16" s="101" t="s">
        <v>62</v>
      </c>
      <c r="N16" s="100">
        <v>0.26180555555555557</v>
      </c>
      <c r="O16" s="102" t="s">
        <v>21</v>
      </c>
      <c r="P16" s="35" t="str">
        <f t="shared" si="9"/>
        <v>OK</v>
      </c>
      <c r="Q16" s="36">
        <f t="shared" si="10"/>
        <v>4.5138888888888895E-2</v>
      </c>
      <c r="R16" s="36">
        <f t="shared" si="11"/>
        <v>6.9444444444444198E-4</v>
      </c>
      <c r="S16" s="36">
        <f t="shared" si="12"/>
        <v>4.5833333333333337E-2</v>
      </c>
      <c r="T16" s="36">
        <f t="shared" ref="T16:T24" si="13">K16-N15</f>
        <v>0</v>
      </c>
      <c r="U16" s="35">
        <v>41.4</v>
      </c>
      <c r="V16" s="35">
        <f>INDEX('Počty dní'!A:E,MATCH(E16,'Počty dní'!C:C,0),4)</f>
        <v>205</v>
      </c>
      <c r="W16" s="65">
        <f>V16*U16</f>
        <v>8487</v>
      </c>
    </row>
    <row r="17" spans="1:24" x14ac:dyDescent="0.3">
      <c r="A17" s="96">
        <v>202</v>
      </c>
      <c r="B17" s="35">
        <v>2002</v>
      </c>
      <c r="C17" s="98" t="s">
        <v>18</v>
      </c>
      <c r="D17" s="130">
        <v>10</v>
      </c>
      <c r="E17" s="98" t="str">
        <f t="shared" si="8"/>
        <v>X10</v>
      </c>
      <c r="F17" s="98" t="s">
        <v>130</v>
      </c>
      <c r="G17" s="98">
        <v>1</v>
      </c>
      <c r="H17" s="98" t="str">
        <f t="shared" ref="H17:H22" si="14">CONCATENATE(F17,"/",G17)</f>
        <v>XXX159/1</v>
      </c>
      <c r="I17" s="97" t="s">
        <v>65</v>
      </c>
      <c r="J17" s="97" t="s">
        <v>64</v>
      </c>
      <c r="K17" s="99">
        <v>0.28125</v>
      </c>
      <c r="L17" s="100">
        <v>0.28194444444444444</v>
      </c>
      <c r="M17" s="98" t="s">
        <v>21</v>
      </c>
      <c r="N17" s="100">
        <v>0.29305555555555557</v>
      </c>
      <c r="O17" s="98" t="s">
        <v>83</v>
      </c>
      <c r="P17" s="35" t="str">
        <f t="shared" si="9"/>
        <v>OK</v>
      </c>
      <c r="Q17" s="36">
        <f t="shared" si="10"/>
        <v>1.1111111111111127E-2</v>
      </c>
      <c r="R17" s="36">
        <f t="shared" si="11"/>
        <v>6.9444444444444198E-4</v>
      </c>
      <c r="S17" s="36">
        <f t="shared" si="12"/>
        <v>1.1805555555555569E-2</v>
      </c>
      <c r="T17" s="36">
        <f t="shared" si="13"/>
        <v>1.9444444444444431E-2</v>
      </c>
      <c r="U17" s="35">
        <v>10.3</v>
      </c>
      <c r="V17" s="35">
        <f>INDEX('Počty dní'!A:E,MATCH(E17,'Počty dní'!C:C,0),4)</f>
        <v>195</v>
      </c>
      <c r="W17" s="66">
        <f t="shared" ref="W17:W22" si="15">V17*U17</f>
        <v>2008.5000000000002</v>
      </c>
    </row>
    <row r="18" spans="1:24" x14ac:dyDescent="0.3">
      <c r="A18" s="96">
        <v>202</v>
      </c>
      <c r="B18" s="35">
        <v>2002</v>
      </c>
      <c r="C18" s="98" t="s">
        <v>18</v>
      </c>
      <c r="D18" s="130">
        <v>10</v>
      </c>
      <c r="E18" s="98" t="str">
        <f t="shared" si="8"/>
        <v>X10</v>
      </c>
      <c r="F18" s="98" t="s">
        <v>130</v>
      </c>
      <c r="G18" s="98">
        <v>2</v>
      </c>
      <c r="H18" s="98" t="str">
        <f t="shared" si="14"/>
        <v>XXX159/2</v>
      </c>
      <c r="I18" s="97" t="s">
        <v>64</v>
      </c>
      <c r="J18" s="97" t="s">
        <v>64</v>
      </c>
      <c r="K18" s="99">
        <v>0.29305555555555557</v>
      </c>
      <c r="L18" s="100">
        <v>0.29375000000000001</v>
      </c>
      <c r="M18" s="98" t="s">
        <v>83</v>
      </c>
      <c r="N18" s="100">
        <v>0.31597222222222221</v>
      </c>
      <c r="O18" s="98" t="s">
        <v>21</v>
      </c>
      <c r="P18" s="35" t="str">
        <f t="shared" si="9"/>
        <v>OK</v>
      </c>
      <c r="Q18" s="36">
        <f t="shared" si="10"/>
        <v>2.2222222222222199E-2</v>
      </c>
      <c r="R18" s="36">
        <f t="shared" si="11"/>
        <v>6.9444444444444198E-4</v>
      </c>
      <c r="S18" s="36">
        <f t="shared" si="12"/>
        <v>2.2916666666666641E-2</v>
      </c>
      <c r="T18" s="36">
        <f t="shared" si="13"/>
        <v>0</v>
      </c>
      <c r="U18" s="35">
        <v>18.600000000000001</v>
      </c>
      <c r="V18" s="35">
        <f>INDEX('Počty dní'!A:E,MATCH(E18,'Počty dní'!C:C,0),4)</f>
        <v>195</v>
      </c>
      <c r="W18" s="66">
        <f t="shared" si="15"/>
        <v>3627.0000000000005</v>
      </c>
    </row>
    <row r="19" spans="1:24" x14ac:dyDescent="0.3">
      <c r="A19" s="96">
        <v>202</v>
      </c>
      <c r="B19" s="35">
        <v>2002</v>
      </c>
      <c r="C19" s="35" t="s">
        <v>18</v>
      </c>
      <c r="D19" s="131"/>
      <c r="E19" s="98" t="str">
        <f t="shared" si="8"/>
        <v>X</v>
      </c>
      <c r="F19" s="35" t="s">
        <v>124</v>
      </c>
      <c r="G19" s="132">
        <v>13</v>
      </c>
      <c r="H19" s="35" t="str">
        <f t="shared" si="14"/>
        <v>XXX151/13</v>
      </c>
      <c r="I19" s="97" t="s">
        <v>65</v>
      </c>
      <c r="J19" s="103" t="s">
        <v>64</v>
      </c>
      <c r="K19" s="99">
        <v>0.52430555555555558</v>
      </c>
      <c r="L19" s="131">
        <v>0.52777777777777779</v>
      </c>
      <c r="M19" s="101" t="s">
        <v>21</v>
      </c>
      <c r="N19" s="100">
        <v>0.54027777777777775</v>
      </c>
      <c r="O19" s="133" t="s">
        <v>49</v>
      </c>
      <c r="P19" s="35" t="str">
        <f t="shared" si="9"/>
        <v>OK</v>
      </c>
      <c r="Q19" s="36">
        <f t="shared" si="10"/>
        <v>1.2499999999999956E-2</v>
      </c>
      <c r="R19" s="36">
        <f t="shared" si="11"/>
        <v>3.4722222222222099E-3</v>
      </c>
      <c r="S19" s="36">
        <f t="shared" si="12"/>
        <v>1.5972222222222165E-2</v>
      </c>
      <c r="T19" s="36">
        <f t="shared" si="13"/>
        <v>0.20833333333333337</v>
      </c>
      <c r="U19" s="35">
        <v>7.4</v>
      </c>
      <c r="V19" s="35">
        <f>INDEX('Počty dní'!A:E,MATCH(E19,'Počty dní'!C:C,0),4)</f>
        <v>205</v>
      </c>
      <c r="W19" s="65">
        <f t="shared" si="15"/>
        <v>1517</v>
      </c>
      <c r="X19" s="1"/>
    </row>
    <row r="20" spans="1:24" x14ac:dyDescent="0.3">
      <c r="A20" s="96">
        <v>202</v>
      </c>
      <c r="B20" s="35">
        <v>2002</v>
      </c>
      <c r="C20" s="35" t="s">
        <v>18</v>
      </c>
      <c r="D20" s="131"/>
      <c r="E20" s="98" t="str">
        <f t="shared" si="8"/>
        <v>X</v>
      </c>
      <c r="F20" s="35" t="s">
        <v>124</v>
      </c>
      <c r="G20" s="132">
        <v>16</v>
      </c>
      <c r="H20" s="35" t="str">
        <f t="shared" si="14"/>
        <v>XXX151/16</v>
      </c>
      <c r="I20" s="97" t="s">
        <v>65</v>
      </c>
      <c r="J20" s="103" t="s">
        <v>64</v>
      </c>
      <c r="K20" s="99">
        <v>0.54027777777777775</v>
      </c>
      <c r="L20" s="131">
        <v>0.54166666666666663</v>
      </c>
      <c r="M20" s="133" t="s">
        <v>49</v>
      </c>
      <c r="N20" s="100">
        <v>0.5541666666666667</v>
      </c>
      <c r="O20" s="101" t="s">
        <v>21</v>
      </c>
      <c r="P20" s="35" t="str">
        <f t="shared" si="9"/>
        <v>OK</v>
      </c>
      <c r="Q20" s="36">
        <f t="shared" si="10"/>
        <v>1.2500000000000067E-2</v>
      </c>
      <c r="R20" s="36">
        <f t="shared" si="11"/>
        <v>1.388888888888884E-3</v>
      </c>
      <c r="S20" s="36">
        <f t="shared" si="12"/>
        <v>1.3888888888888951E-2</v>
      </c>
      <c r="T20" s="36">
        <f t="shared" si="13"/>
        <v>0</v>
      </c>
      <c r="U20" s="35">
        <v>7.4</v>
      </c>
      <c r="V20" s="35">
        <f>INDEX('Počty dní'!A:E,MATCH(E20,'Počty dní'!C:C,0),4)</f>
        <v>205</v>
      </c>
      <c r="W20" s="65">
        <f t="shared" si="15"/>
        <v>1517</v>
      </c>
      <c r="X20" s="1"/>
    </row>
    <row r="21" spans="1:24" x14ac:dyDescent="0.3">
      <c r="A21" s="96">
        <v>202</v>
      </c>
      <c r="B21" s="35">
        <v>2002</v>
      </c>
      <c r="C21" s="35" t="s">
        <v>18</v>
      </c>
      <c r="D21" s="103"/>
      <c r="E21" s="98" t="str">
        <f t="shared" si="8"/>
        <v>X</v>
      </c>
      <c r="F21" s="34" t="s">
        <v>128</v>
      </c>
      <c r="G21" s="34">
        <v>13</v>
      </c>
      <c r="H21" s="35" t="str">
        <f t="shared" si="14"/>
        <v>XXX157/13</v>
      </c>
      <c r="I21" s="103" t="s">
        <v>64</v>
      </c>
      <c r="J21" s="97" t="s">
        <v>64</v>
      </c>
      <c r="K21" s="134">
        <v>0.59027777777777779</v>
      </c>
      <c r="L21" s="135">
        <v>0.59375</v>
      </c>
      <c r="M21" s="102" t="s">
        <v>21</v>
      </c>
      <c r="N21" s="135">
        <v>0.61527777777777781</v>
      </c>
      <c r="O21" s="102" t="s">
        <v>75</v>
      </c>
      <c r="P21" s="35" t="str">
        <f t="shared" si="9"/>
        <v>OK</v>
      </c>
      <c r="Q21" s="36">
        <f t="shared" si="10"/>
        <v>2.1527777777777812E-2</v>
      </c>
      <c r="R21" s="36">
        <f t="shared" si="11"/>
        <v>3.4722222222222099E-3</v>
      </c>
      <c r="S21" s="36">
        <f t="shared" si="12"/>
        <v>2.5000000000000022E-2</v>
      </c>
      <c r="T21" s="36">
        <f t="shared" si="13"/>
        <v>3.6111111111111094E-2</v>
      </c>
      <c r="U21" s="34">
        <v>17.7</v>
      </c>
      <c r="V21" s="35">
        <f>INDEX('Počty dní'!A:E,MATCH(E21,'Počty dní'!C:C,0),4)</f>
        <v>205</v>
      </c>
      <c r="W21" s="65">
        <f t="shared" si="15"/>
        <v>3628.5</v>
      </c>
    </row>
    <row r="22" spans="1:24" s="2" customFormat="1" x14ac:dyDescent="0.3">
      <c r="A22" s="96">
        <v>202</v>
      </c>
      <c r="B22" s="35">
        <v>2002</v>
      </c>
      <c r="C22" s="98" t="s">
        <v>18</v>
      </c>
      <c r="D22" s="130"/>
      <c r="E22" s="98" t="str">
        <f t="shared" si="8"/>
        <v>X</v>
      </c>
      <c r="F22" s="34" t="s">
        <v>128</v>
      </c>
      <c r="G22" s="98">
        <v>20</v>
      </c>
      <c r="H22" s="98" t="str">
        <f t="shared" si="14"/>
        <v>XXX157/20</v>
      </c>
      <c r="I22" s="130" t="s">
        <v>65</v>
      </c>
      <c r="J22" s="97" t="s">
        <v>64</v>
      </c>
      <c r="K22" s="136">
        <v>0.63750000000000007</v>
      </c>
      <c r="L22" s="137">
        <v>0.63888888888888895</v>
      </c>
      <c r="M22" s="98" t="s">
        <v>75</v>
      </c>
      <c r="N22" s="137">
        <v>0.66527777777777775</v>
      </c>
      <c r="O22" s="98" t="s">
        <v>21</v>
      </c>
      <c r="P22" s="35" t="str">
        <f t="shared" si="9"/>
        <v>OK</v>
      </c>
      <c r="Q22" s="36">
        <f t="shared" si="10"/>
        <v>2.6388888888888795E-2</v>
      </c>
      <c r="R22" s="36">
        <f t="shared" si="11"/>
        <v>1.388888888888884E-3</v>
      </c>
      <c r="S22" s="36">
        <f t="shared" si="12"/>
        <v>2.7777777777777679E-2</v>
      </c>
      <c r="T22" s="36">
        <f t="shared" si="13"/>
        <v>2.2222222222222254E-2</v>
      </c>
      <c r="U22" s="35">
        <v>20.2</v>
      </c>
      <c r="V22" s="35">
        <f>INDEX('Počty dní'!A:E,MATCH(E22,'Počty dní'!C:C,0),4)</f>
        <v>205</v>
      </c>
      <c r="W22" s="66">
        <f t="shared" si="15"/>
        <v>4141</v>
      </c>
    </row>
    <row r="23" spans="1:24" x14ac:dyDescent="0.3">
      <c r="A23" s="96">
        <v>202</v>
      </c>
      <c r="B23" s="35">
        <v>2002</v>
      </c>
      <c r="C23" s="35" t="s">
        <v>18</v>
      </c>
      <c r="D23" s="97"/>
      <c r="E23" s="98" t="str">
        <f t="shared" si="8"/>
        <v>X</v>
      </c>
      <c r="F23" s="35" t="s">
        <v>132</v>
      </c>
      <c r="G23" s="35">
        <v>8</v>
      </c>
      <c r="H23" s="35" t="str">
        <f>CONCATENATE(F23,"/",G23)</f>
        <v>XXX182/8</v>
      </c>
      <c r="I23" s="97" t="s">
        <v>65</v>
      </c>
      <c r="J23" s="97" t="s">
        <v>64</v>
      </c>
      <c r="K23" s="99">
        <v>0.69097222222222221</v>
      </c>
      <c r="L23" s="100">
        <v>0.69236111111111109</v>
      </c>
      <c r="M23" s="102" t="s">
        <v>21</v>
      </c>
      <c r="N23" s="100">
        <v>0.74583333333333324</v>
      </c>
      <c r="O23" s="101" t="s">
        <v>62</v>
      </c>
      <c r="P23" s="35" t="str">
        <f t="shared" si="9"/>
        <v>OK</v>
      </c>
      <c r="Q23" s="36">
        <f t="shared" si="10"/>
        <v>5.3472222222222143E-2</v>
      </c>
      <c r="R23" s="36">
        <f t="shared" si="11"/>
        <v>1.388888888888884E-3</v>
      </c>
      <c r="S23" s="36">
        <f t="shared" si="12"/>
        <v>5.4861111111111027E-2</v>
      </c>
      <c r="T23" s="36">
        <f t="shared" si="13"/>
        <v>2.5694444444444464E-2</v>
      </c>
      <c r="U23" s="35">
        <v>45.6</v>
      </c>
      <c r="V23" s="35">
        <f>INDEX('Počty dní'!A:E,MATCH(E23,'Počty dní'!C:C,0),4)</f>
        <v>205</v>
      </c>
      <c r="W23" s="65">
        <f>V23*U23</f>
        <v>9348</v>
      </c>
    </row>
    <row r="24" spans="1:24" ht="15" thickBot="1" x14ac:dyDescent="0.35">
      <c r="A24" s="108">
        <v>202</v>
      </c>
      <c r="B24" s="37">
        <v>2002</v>
      </c>
      <c r="C24" s="37" t="s">
        <v>18</v>
      </c>
      <c r="D24" s="109"/>
      <c r="E24" s="110" t="str">
        <f t="shared" si="8"/>
        <v>X</v>
      </c>
      <c r="F24" s="37" t="s">
        <v>132</v>
      </c>
      <c r="G24" s="37">
        <v>7</v>
      </c>
      <c r="H24" s="37" t="str">
        <f>CONCATENATE(F24,"/",G24)</f>
        <v>XXX182/7</v>
      </c>
      <c r="I24" s="109" t="s">
        <v>65</v>
      </c>
      <c r="J24" s="109" t="s">
        <v>64</v>
      </c>
      <c r="K24" s="111">
        <v>0.75208333333333333</v>
      </c>
      <c r="L24" s="112">
        <v>0.75347222222222221</v>
      </c>
      <c r="M24" s="114" t="s">
        <v>62</v>
      </c>
      <c r="N24" s="112">
        <v>0.79166666666666663</v>
      </c>
      <c r="O24" s="113" t="s">
        <v>77</v>
      </c>
      <c r="P24" s="37"/>
      <c r="Q24" s="68">
        <f t="shared" si="10"/>
        <v>3.819444444444442E-2</v>
      </c>
      <c r="R24" s="68">
        <f t="shared" si="11"/>
        <v>1.388888888888884E-3</v>
      </c>
      <c r="S24" s="68">
        <f t="shared" si="12"/>
        <v>3.9583333333333304E-2</v>
      </c>
      <c r="T24" s="68">
        <f t="shared" si="13"/>
        <v>6.2500000000000888E-3</v>
      </c>
      <c r="U24" s="37">
        <v>32.200000000000003</v>
      </c>
      <c r="V24" s="37">
        <f>INDEX('Počty dní'!A:E,MATCH(E24,'Počty dní'!C:C,0),4)</f>
        <v>205</v>
      </c>
      <c r="W24" s="69">
        <f>V24*U24</f>
        <v>6601.0000000000009</v>
      </c>
    </row>
    <row r="25" spans="1:24" ht="15" thickBot="1" x14ac:dyDescent="0.35">
      <c r="A25" s="115" t="str">
        <f ca="1">CONCATENATE(INDIRECT("R[-3]C[0]",FALSE),"celkem")</f>
        <v>202celkem</v>
      </c>
      <c r="B25" s="70"/>
      <c r="C25" s="70" t="str">
        <f ca="1">INDIRECT("R[-1]C[12]",FALSE)</f>
        <v>Nížkov</v>
      </c>
      <c r="D25" s="80"/>
      <c r="E25" s="70"/>
      <c r="F25" s="80"/>
      <c r="G25" s="70"/>
      <c r="H25" s="116"/>
      <c r="I25" s="117"/>
      <c r="J25" s="118" t="str">
        <f ca="1">INDIRECT("R[-3]C[0]",FALSE)</f>
        <v>V</v>
      </c>
      <c r="K25" s="119"/>
      <c r="L25" s="120"/>
      <c r="M25" s="121"/>
      <c r="N25" s="120"/>
      <c r="O25" s="122"/>
      <c r="P25" s="70"/>
      <c r="Q25" s="71">
        <f>SUM(Q15:Q24)</f>
        <v>0.27291666666666653</v>
      </c>
      <c r="R25" s="71">
        <f>SUM(R15:R24)</f>
        <v>1.5277777777777724E-2</v>
      </c>
      <c r="S25" s="71">
        <f>SUM(S15:S24)</f>
        <v>0.28819444444444425</v>
      </c>
      <c r="T25" s="71">
        <f>SUM(T15:T24)</f>
        <v>0.3180555555555557</v>
      </c>
      <c r="U25" s="72">
        <f>SUM(U15:U24)</f>
        <v>228.8</v>
      </c>
      <c r="V25" s="73"/>
      <c r="W25" s="74">
        <f>SUM(W15:W24)</f>
        <v>46615</v>
      </c>
    </row>
    <row r="26" spans="1:24" x14ac:dyDescent="0.3">
      <c r="J26" s="28"/>
      <c r="P26" s="38"/>
    </row>
    <row r="27" spans="1:24" ht="15" thickBot="1" x14ac:dyDescent="0.35">
      <c r="J27" s="28"/>
    </row>
    <row r="28" spans="1:24" x14ac:dyDescent="0.3">
      <c r="A28" s="89">
        <v>203</v>
      </c>
      <c r="B28" s="32">
        <v>2003</v>
      </c>
      <c r="C28" s="32" t="s">
        <v>18</v>
      </c>
      <c r="D28" s="90"/>
      <c r="E28" s="91" t="str">
        <f t="shared" ref="E28:E35" si="16">CONCATENATE(C28,D28)</f>
        <v>X</v>
      </c>
      <c r="F28" s="32" t="s">
        <v>132</v>
      </c>
      <c r="G28" s="32">
        <v>2</v>
      </c>
      <c r="H28" s="32" t="str">
        <f t="shared" ref="H28:H35" si="17">CONCATENATE(F28,"/",G28)</f>
        <v>XXX182/2</v>
      </c>
      <c r="I28" s="90" t="s">
        <v>64</v>
      </c>
      <c r="J28" s="90" t="s">
        <v>64</v>
      </c>
      <c r="K28" s="92">
        <v>0.19097222222222221</v>
      </c>
      <c r="L28" s="93">
        <v>0.19236111111111112</v>
      </c>
      <c r="M28" s="95" t="s">
        <v>21</v>
      </c>
      <c r="N28" s="93">
        <v>0.24583333333333335</v>
      </c>
      <c r="O28" s="94" t="s">
        <v>62</v>
      </c>
      <c r="P28" s="32" t="str">
        <f t="shared" ref="P28:P38" si="18">IF(M29=O28,"OK","POZOR")</f>
        <v>OK</v>
      </c>
      <c r="Q28" s="67">
        <f t="shared" ref="Q28:Q39" si="19">IF(ISNUMBER(G28),N28-L28,IF(F28="přejezd",N28-L28,0))</f>
        <v>5.3472222222222227E-2</v>
      </c>
      <c r="R28" s="67">
        <f t="shared" ref="R28:R39" si="20">IF(ISNUMBER(G28),L28-K28,0)</f>
        <v>1.3888888888889117E-3</v>
      </c>
      <c r="S28" s="67">
        <f t="shared" ref="S28:S39" si="21">Q28+R28</f>
        <v>5.4861111111111138E-2</v>
      </c>
      <c r="T28" s="67"/>
      <c r="U28" s="32">
        <v>45.6</v>
      </c>
      <c r="V28" s="32">
        <f>INDEX('Počty dní'!A:E,MATCH(E28,'Počty dní'!C:C,0),4)</f>
        <v>205</v>
      </c>
      <c r="W28" s="33">
        <f t="shared" ref="W28:W35" si="22">V28*U28</f>
        <v>9348</v>
      </c>
    </row>
    <row r="29" spans="1:24" x14ac:dyDescent="0.3">
      <c r="A29" s="96">
        <v>203</v>
      </c>
      <c r="B29" s="35">
        <v>2003</v>
      </c>
      <c r="C29" s="35" t="s">
        <v>18</v>
      </c>
      <c r="D29" s="97"/>
      <c r="E29" s="98" t="str">
        <f t="shared" si="16"/>
        <v>X</v>
      </c>
      <c r="F29" s="35" t="s">
        <v>132</v>
      </c>
      <c r="G29" s="35">
        <v>1</v>
      </c>
      <c r="H29" s="35" t="str">
        <f t="shared" si="17"/>
        <v>XXX182/1</v>
      </c>
      <c r="I29" s="97" t="s">
        <v>64</v>
      </c>
      <c r="J29" s="97" t="s">
        <v>64</v>
      </c>
      <c r="K29" s="99">
        <v>0.25208333333333333</v>
      </c>
      <c r="L29" s="100">
        <v>0.25347222222222221</v>
      </c>
      <c r="M29" s="102" t="s">
        <v>62</v>
      </c>
      <c r="N29" s="100">
        <v>0.30694444444444441</v>
      </c>
      <c r="O29" s="102" t="s">
        <v>21</v>
      </c>
      <c r="P29" s="35" t="str">
        <f t="shared" si="18"/>
        <v>OK</v>
      </c>
      <c r="Q29" s="36">
        <f t="shared" si="19"/>
        <v>5.3472222222222199E-2</v>
      </c>
      <c r="R29" s="36">
        <f t="shared" si="20"/>
        <v>1.388888888888884E-3</v>
      </c>
      <c r="S29" s="36">
        <f t="shared" si="21"/>
        <v>5.4861111111111083E-2</v>
      </c>
      <c r="T29" s="36">
        <f t="shared" ref="T29:T39" si="23">K29-N28</f>
        <v>6.2499999999999778E-3</v>
      </c>
      <c r="U29" s="35">
        <v>45.6</v>
      </c>
      <c r="V29" s="35">
        <f>INDEX('Počty dní'!A:E,MATCH(E29,'Počty dní'!C:C,0),4)</f>
        <v>205</v>
      </c>
      <c r="W29" s="65">
        <f t="shared" si="22"/>
        <v>9348</v>
      </c>
    </row>
    <row r="30" spans="1:24" x14ac:dyDescent="0.3">
      <c r="A30" s="96">
        <v>203</v>
      </c>
      <c r="B30" s="35">
        <v>2003</v>
      </c>
      <c r="C30" s="35" t="s">
        <v>18</v>
      </c>
      <c r="D30" s="97"/>
      <c r="E30" s="98" t="str">
        <f t="shared" si="16"/>
        <v>X</v>
      </c>
      <c r="F30" s="35" t="s">
        <v>131</v>
      </c>
      <c r="G30" s="35">
        <v>7</v>
      </c>
      <c r="H30" s="35" t="str">
        <f t="shared" si="17"/>
        <v>XXX180/7</v>
      </c>
      <c r="I30" s="97" t="s">
        <v>64</v>
      </c>
      <c r="J30" s="97" t="s">
        <v>64</v>
      </c>
      <c r="K30" s="99">
        <v>0.31736111111111115</v>
      </c>
      <c r="L30" s="100">
        <v>0.32083333333333336</v>
      </c>
      <c r="M30" s="102" t="s">
        <v>21</v>
      </c>
      <c r="N30" s="100">
        <v>0.36527777777777781</v>
      </c>
      <c r="O30" s="101" t="s">
        <v>62</v>
      </c>
      <c r="P30" s="35" t="str">
        <f t="shared" si="18"/>
        <v>OK</v>
      </c>
      <c r="Q30" s="36">
        <f t="shared" si="19"/>
        <v>4.4444444444444453E-2</v>
      </c>
      <c r="R30" s="36">
        <f t="shared" si="20"/>
        <v>3.4722222222222099E-3</v>
      </c>
      <c r="S30" s="36">
        <f t="shared" si="21"/>
        <v>4.7916666666666663E-2</v>
      </c>
      <c r="T30" s="36">
        <f t="shared" si="23"/>
        <v>1.0416666666666741E-2</v>
      </c>
      <c r="U30" s="35">
        <v>41.4</v>
      </c>
      <c r="V30" s="35">
        <f>INDEX('Počty dní'!A:E,MATCH(E30,'Počty dní'!C:C,0),4)</f>
        <v>205</v>
      </c>
      <c r="W30" s="65">
        <f t="shared" si="22"/>
        <v>8487</v>
      </c>
    </row>
    <row r="31" spans="1:24" x14ac:dyDescent="0.3">
      <c r="A31" s="96">
        <v>203</v>
      </c>
      <c r="B31" s="35">
        <v>2003</v>
      </c>
      <c r="C31" s="35" t="s">
        <v>18</v>
      </c>
      <c r="D31" s="97"/>
      <c r="E31" s="98" t="str">
        <f>CONCATENATE(C31,D31)</f>
        <v>X</v>
      </c>
      <c r="F31" s="35" t="s">
        <v>131</v>
      </c>
      <c r="G31" s="35">
        <v>8</v>
      </c>
      <c r="H31" s="35" t="str">
        <f>CONCATENATE(F31,"/",G31)</f>
        <v>XXX180/8</v>
      </c>
      <c r="I31" s="97" t="s">
        <v>64</v>
      </c>
      <c r="J31" s="97" t="s">
        <v>64</v>
      </c>
      <c r="K31" s="99">
        <v>0.37986111111111115</v>
      </c>
      <c r="L31" s="100">
        <v>0.3833333333333333</v>
      </c>
      <c r="M31" s="101" t="s">
        <v>62</v>
      </c>
      <c r="N31" s="100">
        <v>0.4284722222222222</v>
      </c>
      <c r="O31" s="102" t="s">
        <v>21</v>
      </c>
      <c r="P31" s="35" t="str">
        <f t="shared" si="18"/>
        <v>OK</v>
      </c>
      <c r="Q31" s="36">
        <f t="shared" si="19"/>
        <v>4.5138888888888895E-2</v>
      </c>
      <c r="R31" s="36">
        <f t="shared" si="20"/>
        <v>3.4722222222221544E-3</v>
      </c>
      <c r="S31" s="36">
        <f t="shared" si="21"/>
        <v>4.8611111111111049E-2</v>
      </c>
      <c r="T31" s="36">
        <f t="shared" si="23"/>
        <v>1.4583333333333337E-2</v>
      </c>
      <c r="U31" s="35">
        <v>41.4</v>
      </c>
      <c r="V31" s="35">
        <f>INDEX('Počty dní'!A:E,MATCH(E31,'Počty dní'!C:C,0),4)</f>
        <v>205</v>
      </c>
      <c r="W31" s="65">
        <f>V31*U31</f>
        <v>8487</v>
      </c>
    </row>
    <row r="32" spans="1:24" x14ac:dyDescent="0.3">
      <c r="A32" s="96">
        <v>203</v>
      </c>
      <c r="B32" s="35">
        <v>2003</v>
      </c>
      <c r="C32" s="35" t="s">
        <v>18</v>
      </c>
      <c r="D32" s="97"/>
      <c r="E32" s="98" t="str">
        <f>CONCATENATE(C32,D32)</f>
        <v>X</v>
      </c>
      <c r="F32" s="35" t="s">
        <v>131</v>
      </c>
      <c r="G32" s="35">
        <v>11</v>
      </c>
      <c r="H32" s="35" t="str">
        <f>CONCATENATE(F32,"/",G32)</f>
        <v>XXX180/11</v>
      </c>
      <c r="I32" s="97" t="s">
        <v>64</v>
      </c>
      <c r="J32" s="97" t="s">
        <v>64</v>
      </c>
      <c r="K32" s="99">
        <v>0.48402777777777778</v>
      </c>
      <c r="L32" s="100">
        <v>0.48749999999999999</v>
      </c>
      <c r="M32" s="102" t="s">
        <v>21</v>
      </c>
      <c r="N32" s="100">
        <v>0.53194444444444444</v>
      </c>
      <c r="O32" s="101" t="s">
        <v>62</v>
      </c>
      <c r="P32" s="35" t="str">
        <f t="shared" si="18"/>
        <v>OK</v>
      </c>
      <c r="Q32" s="36">
        <f t="shared" si="19"/>
        <v>4.4444444444444453E-2</v>
      </c>
      <c r="R32" s="36">
        <f t="shared" si="20"/>
        <v>3.4722222222222099E-3</v>
      </c>
      <c r="S32" s="36">
        <f t="shared" si="21"/>
        <v>4.7916666666666663E-2</v>
      </c>
      <c r="T32" s="36">
        <f t="shared" si="23"/>
        <v>5.555555555555558E-2</v>
      </c>
      <c r="U32" s="35">
        <v>41.4</v>
      </c>
      <c r="V32" s="35">
        <f>INDEX('Počty dní'!A:E,MATCH(E32,'Počty dní'!C:C,0),4)</f>
        <v>205</v>
      </c>
      <c r="W32" s="65">
        <f>V32*U32</f>
        <v>8487</v>
      </c>
    </row>
    <row r="33" spans="1:23" x14ac:dyDescent="0.3">
      <c r="A33" s="96">
        <v>203</v>
      </c>
      <c r="B33" s="35">
        <v>2003</v>
      </c>
      <c r="C33" s="35" t="s">
        <v>18</v>
      </c>
      <c r="D33" s="97"/>
      <c r="E33" s="98" t="str">
        <f t="shared" si="16"/>
        <v>X</v>
      </c>
      <c r="F33" s="35" t="s">
        <v>131</v>
      </c>
      <c r="G33" s="35">
        <v>14</v>
      </c>
      <c r="H33" s="35" t="str">
        <f t="shared" si="17"/>
        <v>XXX180/14</v>
      </c>
      <c r="I33" s="97" t="s">
        <v>64</v>
      </c>
      <c r="J33" s="97" t="s">
        <v>64</v>
      </c>
      <c r="K33" s="99">
        <v>0.54652777777777783</v>
      </c>
      <c r="L33" s="100">
        <v>0.54999999999999993</v>
      </c>
      <c r="M33" s="102" t="s">
        <v>62</v>
      </c>
      <c r="N33" s="100">
        <v>0.59513888888888888</v>
      </c>
      <c r="O33" s="102" t="s">
        <v>21</v>
      </c>
      <c r="P33" s="35" t="str">
        <f t="shared" si="18"/>
        <v>OK</v>
      </c>
      <c r="Q33" s="36">
        <f t="shared" si="19"/>
        <v>4.5138888888888951E-2</v>
      </c>
      <c r="R33" s="36">
        <f t="shared" si="20"/>
        <v>3.4722222222220989E-3</v>
      </c>
      <c r="S33" s="36">
        <f>Q33+R33</f>
        <v>4.8611111111111049E-2</v>
      </c>
      <c r="T33" s="36">
        <f t="shared" si="23"/>
        <v>1.4583333333333393E-2</v>
      </c>
      <c r="U33" s="35">
        <v>41.4</v>
      </c>
      <c r="V33" s="35">
        <f>INDEX('Počty dní'!A:E,MATCH(E33,'Počty dní'!C:C,0),4)</f>
        <v>205</v>
      </c>
      <c r="W33" s="65">
        <f t="shared" si="22"/>
        <v>8487</v>
      </c>
    </row>
    <row r="34" spans="1:23" x14ac:dyDescent="0.3">
      <c r="A34" s="96">
        <v>203</v>
      </c>
      <c r="B34" s="35">
        <v>2003</v>
      </c>
      <c r="C34" s="35" t="s">
        <v>18</v>
      </c>
      <c r="D34" s="97"/>
      <c r="E34" s="98" t="str">
        <f t="shared" si="16"/>
        <v>X</v>
      </c>
      <c r="F34" s="35" t="s">
        <v>131</v>
      </c>
      <c r="G34" s="35">
        <v>15</v>
      </c>
      <c r="H34" s="35" t="str">
        <f t="shared" si="17"/>
        <v>XXX180/15</v>
      </c>
      <c r="I34" s="97" t="s">
        <v>64</v>
      </c>
      <c r="J34" s="97" t="s">
        <v>64</v>
      </c>
      <c r="K34" s="99">
        <v>0.60902777777777783</v>
      </c>
      <c r="L34" s="100">
        <v>0.61249999999999993</v>
      </c>
      <c r="M34" s="138" t="s">
        <v>21</v>
      </c>
      <c r="N34" s="100">
        <v>0.65694444444444444</v>
      </c>
      <c r="O34" s="101" t="s">
        <v>62</v>
      </c>
      <c r="P34" s="35" t="str">
        <f t="shared" si="18"/>
        <v>OK</v>
      </c>
      <c r="Q34" s="36">
        <f t="shared" si="19"/>
        <v>4.4444444444444509E-2</v>
      </c>
      <c r="R34" s="36">
        <f t="shared" si="20"/>
        <v>3.4722222222220989E-3</v>
      </c>
      <c r="S34" s="36">
        <f>Q34+R34</f>
        <v>4.7916666666666607E-2</v>
      </c>
      <c r="T34" s="36">
        <f t="shared" si="23"/>
        <v>1.3888888888888951E-2</v>
      </c>
      <c r="U34" s="35">
        <v>41.4</v>
      </c>
      <c r="V34" s="35">
        <f>INDEX('Počty dní'!A:E,MATCH(E34,'Počty dní'!C:C,0),4)</f>
        <v>205</v>
      </c>
      <c r="W34" s="65">
        <f t="shared" si="22"/>
        <v>8487</v>
      </c>
    </row>
    <row r="35" spans="1:23" x14ac:dyDescent="0.3">
      <c r="A35" s="96">
        <v>203</v>
      </c>
      <c r="B35" s="35">
        <v>2003</v>
      </c>
      <c r="C35" s="35" t="s">
        <v>18</v>
      </c>
      <c r="D35" s="97"/>
      <c r="E35" s="98" t="str">
        <f t="shared" si="16"/>
        <v>X</v>
      </c>
      <c r="F35" s="35" t="s">
        <v>131</v>
      </c>
      <c r="G35" s="35">
        <v>18</v>
      </c>
      <c r="H35" s="35" t="str">
        <f t="shared" si="17"/>
        <v>XXX180/18</v>
      </c>
      <c r="I35" s="97" t="s">
        <v>64</v>
      </c>
      <c r="J35" s="97" t="s">
        <v>64</v>
      </c>
      <c r="K35" s="99">
        <v>0.67152777777777783</v>
      </c>
      <c r="L35" s="100">
        <v>0.67499999999999993</v>
      </c>
      <c r="M35" s="101" t="s">
        <v>62</v>
      </c>
      <c r="N35" s="100">
        <v>0.72013888888888899</v>
      </c>
      <c r="O35" s="102" t="s">
        <v>21</v>
      </c>
      <c r="P35" s="35" t="str">
        <f t="shared" si="18"/>
        <v>OK</v>
      </c>
      <c r="Q35" s="36">
        <f t="shared" si="19"/>
        <v>4.5138888888889062E-2</v>
      </c>
      <c r="R35" s="36">
        <f t="shared" si="20"/>
        <v>3.4722222222220989E-3</v>
      </c>
      <c r="S35" s="36">
        <f>Q35+R35</f>
        <v>4.861111111111116E-2</v>
      </c>
      <c r="T35" s="36">
        <f t="shared" si="23"/>
        <v>1.4583333333333393E-2</v>
      </c>
      <c r="U35" s="35">
        <v>41.4</v>
      </c>
      <c r="V35" s="35">
        <f>INDEX('Počty dní'!A:E,MATCH(E35,'Počty dní'!C:C,0),4)</f>
        <v>205</v>
      </c>
      <c r="W35" s="65">
        <f t="shared" si="22"/>
        <v>8487</v>
      </c>
    </row>
    <row r="36" spans="1:23" x14ac:dyDescent="0.3">
      <c r="A36" s="96">
        <v>203</v>
      </c>
      <c r="B36" s="35">
        <v>2003</v>
      </c>
      <c r="C36" s="35" t="s">
        <v>18</v>
      </c>
      <c r="D36" s="97"/>
      <c r="E36" s="98" t="str">
        <f>CONCATENATE(C36,D36)</f>
        <v>X</v>
      </c>
      <c r="F36" s="35" t="s">
        <v>133</v>
      </c>
      <c r="G36" s="35">
        <v>19</v>
      </c>
      <c r="H36" s="35" t="str">
        <f>CONCATENATE(F36,"/",G36)</f>
        <v>XXX185/19</v>
      </c>
      <c r="I36" s="97" t="s">
        <v>65</v>
      </c>
      <c r="J36" s="97" t="s">
        <v>64</v>
      </c>
      <c r="K36" s="99">
        <v>0.77777777777777779</v>
      </c>
      <c r="L36" s="100">
        <v>0.77916666666666667</v>
      </c>
      <c r="M36" s="101" t="s">
        <v>21</v>
      </c>
      <c r="N36" s="100">
        <v>0.79375000000000007</v>
      </c>
      <c r="O36" s="35" t="s">
        <v>79</v>
      </c>
      <c r="P36" s="35" t="str">
        <f t="shared" si="18"/>
        <v>OK</v>
      </c>
      <c r="Q36" s="36">
        <f t="shared" si="19"/>
        <v>1.4583333333333393E-2</v>
      </c>
      <c r="R36" s="36">
        <f t="shared" si="20"/>
        <v>1.388888888888884E-3</v>
      </c>
      <c r="S36" s="36">
        <f>Q36+R36</f>
        <v>1.5972222222222276E-2</v>
      </c>
      <c r="T36" s="36">
        <f t="shared" si="23"/>
        <v>5.7638888888888795E-2</v>
      </c>
      <c r="U36" s="35">
        <v>13.8</v>
      </c>
      <c r="V36" s="35">
        <f>INDEX('Počty dní'!A:E,MATCH(E36,'Počty dní'!C:C,0),4)</f>
        <v>205</v>
      </c>
      <c r="W36" s="65">
        <f>V36*U36</f>
        <v>2829</v>
      </c>
    </row>
    <row r="37" spans="1:23" x14ac:dyDescent="0.3">
      <c r="A37" s="96">
        <v>203</v>
      </c>
      <c r="B37" s="35">
        <v>2003</v>
      </c>
      <c r="C37" s="35" t="s">
        <v>18</v>
      </c>
      <c r="D37" s="97"/>
      <c r="E37" s="98" t="str">
        <f>CONCATENATE(C37,D37)</f>
        <v>X</v>
      </c>
      <c r="F37" s="35" t="s">
        <v>133</v>
      </c>
      <c r="G37" s="35">
        <v>20</v>
      </c>
      <c r="H37" s="35" t="str">
        <f>CONCATENATE(F37,"/",G37)</f>
        <v>XXX185/20</v>
      </c>
      <c r="I37" s="97" t="s">
        <v>65</v>
      </c>
      <c r="J37" s="97" t="s">
        <v>64</v>
      </c>
      <c r="K37" s="99">
        <v>0.79375000000000007</v>
      </c>
      <c r="L37" s="100">
        <v>0.79375000000000007</v>
      </c>
      <c r="M37" s="35" t="s">
        <v>79</v>
      </c>
      <c r="N37" s="100">
        <v>0.80972222222222223</v>
      </c>
      <c r="O37" s="102" t="s">
        <v>21</v>
      </c>
      <c r="P37" s="35" t="str">
        <f t="shared" si="18"/>
        <v>OK</v>
      </c>
      <c r="Q37" s="36">
        <f t="shared" si="19"/>
        <v>1.5972222222222165E-2</v>
      </c>
      <c r="R37" s="36">
        <f t="shared" si="20"/>
        <v>0</v>
      </c>
      <c r="S37" s="36">
        <f t="shared" si="21"/>
        <v>1.5972222222222165E-2</v>
      </c>
      <c r="T37" s="36">
        <f t="shared" si="23"/>
        <v>0</v>
      </c>
      <c r="U37" s="35">
        <v>13.8</v>
      </c>
      <c r="V37" s="35">
        <f>INDEX('Počty dní'!A:E,MATCH(E37,'Počty dní'!C:C,0),4)</f>
        <v>205</v>
      </c>
      <c r="W37" s="65">
        <f>V37*U37</f>
        <v>2829</v>
      </c>
    </row>
    <row r="38" spans="1:23" x14ac:dyDescent="0.3">
      <c r="A38" s="96">
        <v>203</v>
      </c>
      <c r="B38" s="35">
        <v>2003</v>
      </c>
      <c r="C38" s="35" t="s">
        <v>18</v>
      </c>
      <c r="D38" s="97"/>
      <c r="E38" s="98" t="str">
        <f>CONCATENATE(C38,D38)</f>
        <v>X</v>
      </c>
      <c r="F38" s="35" t="s">
        <v>132</v>
      </c>
      <c r="G38" s="35">
        <v>10</v>
      </c>
      <c r="H38" s="35" t="str">
        <f>CONCATENATE(F38,"/",G38)</f>
        <v>XXX182/10</v>
      </c>
      <c r="I38" s="97" t="s">
        <v>65</v>
      </c>
      <c r="J38" s="97" t="s">
        <v>64</v>
      </c>
      <c r="K38" s="99">
        <v>0.85763888888888884</v>
      </c>
      <c r="L38" s="100">
        <v>0.85902777777777783</v>
      </c>
      <c r="M38" s="102" t="s">
        <v>21</v>
      </c>
      <c r="N38" s="100">
        <v>0.91249999999999998</v>
      </c>
      <c r="O38" s="101" t="s">
        <v>62</v>
      </c>
      <c r="P38" s="35" t="str">
        <f t="shared" si="18"/>
        <v>OK</v>
      </c>
      <c r="Q38" s="36">
        <f t="shared" si="19"/>
        <v>5.3472222222222143E-2</v>
      </c>
      <c r="R38" s="36">
        <f t="shared" si="20"/>
        <v>1.388888888888995E-3</v>
      </c>
      <c r="S38" s="36">
        <f t="shared" si="21"/>
        <v>5.4861111111111138E-2</v>
      </c>
      <c r="T38" s="36">
        <f t="shared" si="23"/>
        <v>4.7916666666666607E-2</v>
      </c>
      <c r="U38" s="35">
        <v>45.6</v>
      </c>
      <c r="V38" s="35">
        <f>INDEX('Počty dní'!A:E,MATCH(E38,'Počty dní'!C:C,0),4)</f>
        <v>205</v>
      </c>
      <c r="W38" s="65">
        <f>V38*U38</f>
        <v>9348</v>
      </c>
    </row>
    <row r="39" spans="1:23" ht="15" thickBot="1" x14ac:dyDescent="0.35">
      <c r="A39" s="108">
        <v>203</v>
      </c>
      <c r="B39" s="37">
        <v>2003</v>
      </c>
      <c r="C39" s="37" t="s">
        <v>18</v>
      </c>
      <c r="D39" s="109"/>
      <c r="E39" s="110" t="str">
        <f>CONCATENATE(C39,D39)</f>
        <v>X</v>
      </c>
      <c r="F39" s="37" t="s">
        <v>132</v>
      </c>
      <c r="G39" s="37">
        <v>9</v>
      </c>
      <c r="H39" s="37" t="str">
        <f>CONCATENATE(F39,"/",G39)</f>
        <v>XXX182/9</v>
      </c>
      <c r="I39" s="109" t="s">
        <v>65</v>
      </c>
      <c r="J39" s="109" t="s">
        <v>64</v>
      </c>
      <c r="K39" s="111">
        <v>0.91875000000000007</v>
      </c>
      <c r="L39" s="112">
        <v>0.92013888888888884</v>
      </c>
      <c r="M39" s="114" t="s">
        <v>62</v>
      </c>
      <c r="N39" s="112">
        <v>0.97361111111111109</v>
      </c>
      <c r="O39" s="113" t="s">
        <v>21</v>
      </c>
      <c r="P39" s="37"/>
      <c r="Q39" s="68">
        <f t="shared" si="19"/>
        <v>5.3472222222222254E-2</v>
      </c>
      <c r="R39" s="68">
        <f t="shared" si="20"/>
        <v>1.3888888888887729E-3</v>
      </c>
      <c r="S39" s="68">
        <f t="shared" si="21"/>
        <v>5.4861111111111027E-2</v>
      </c>
      <c r="T39" s="68">
        <f t="shared" si="23"/>
        <v>6.2500000000000888E-3</v>
      </c>
      <c r="U39" s="37">
        <v>45.6</v>
      </c>
      <c r="V39" s="37">
        <f>INDEX('Počty dní'!A:E,MATCH(E39,'Počty dní'!C:C,0),4)</f>
        <v>205</v>
      </c>
      <c r="W39" s="69">
        <f>V39*U39</f>
        <v>9348</v>
      </c>
    </row>
    <row r="40" spans="1:23" ht="15" thickBot="1" x14ac:dyDescent="0.35">
      <c r="A40" s="115" t="str">
        <f ca="1">CONCATENATE(INDIRECT("R[-3]C[0]",FALSE),"celkem")</f>
        <v>203celkem</v>
      </c>
      <c r="B40" s="70"/>
      <c r="C40" s="70" t="str">
        <f ca="1">INDIRECT("R[-1]C[12]",FALSE)</f>
        <v>Žďár n.Sáz.,,aut.nádr.</v>
      </c>
      <c r="D40" s="80"/>
      <c r="E40" s="70"/>
      <c r="F40" s="80"/>
      <c r="G40" s="70"/>
      <c r="H40" s="116"/>
      <c r="I40" s="117"/>
      <c r="J40" s="118" t="str">
        <f ca="1">INDIRECT("R[-3]C[0]",FALSE)</f>
        <v>V</v>
      </c>
      <c r="K40" s="119"/>
      <c r="L40" s="120"/>
      <c r="M40" s="121"/>
      <c r="N40" s="120"/>
      <c r="O40" s="122"/>
      <c r="P40" s="70"/>
      <c r="Q40" s="71">
        <f>SUM(Q28:Q39)</f>
        <v>0.51319444444444473</v>
      </c>
      <c r="R40" s="71">
        <f>SUM(R28:R39)</f>
        <v>2.7777777777777318E-2</v>
      </c>
      <c r="S40" s="71">
        <f>SUM(S28:S39)</f>
        <v>0.54097222222222197</v>
      </c>
      <c r="T40" s="71">
        <f>SUM(T28:T39)</f>
        <v>0.24166666666666686</v>
      </c>
      <c r="U40" s="72">
        <f>SUM(U28:U39)</f>
        <v>458.40000000000003</v>
      </c>
      <c r="V40" s="73"/>
      <c r="W40" s="74">
        <f>SUM(W28:W39)</f>
        <v>93972</v>
      </c>
    </row>
    <row r="41" spans="1:23" x14ac:dyDescent="0.3">
      <c r="J41" s="28"/>
      <c r="L41" s="139"/>
      <c r="M41" s="140"/>
      <c r="N41" s="139"/>
      <c r="O41" s="141"/>
    </row>
    <row r="42" spans="1:23" ht="15" thickBot="1" x14ac:dyDescent="0.35">
      <c r="J42" s="28"/>
    </row>
    <row r="43" spans="1:23" x14ac:dyDescent="0.3">
      <c r="A43" s="89">
        <v>204</v>
      </c>
      <c r="B43" s="32">
        <v>2004</v>
      </c>
      <c r="C43" s="32" t="s">
        <v>18</v>
      </c>
      <c r="D43" s="90"/>
      <c r="E43" s="91" t="str">
        <f t="shared" ref="E43:E50" si="24">CONCATENATE(C43,D43)</f>
        <v>X</v>
      </c>
      <c r="F43" s="32" t="s">
        <v>133</v>
      </c>
      <c r="G43" s="32">
        <v>1</v>
      </c>
      <c r="H43" s="32" t="str">
        <f t="shared" ref="H43:H50" si="25">CONCATENATE(F43,"/",G43)</f>
        <v>XXX185/1</v>
      </c>
      <c r="I43" s="90" t="s">
        <v>65</v>
      </c>
      <c r="J43" s="90" t="s">
        <v>65</v>
      </c>
      <c r="K43" s="92">
        <v>0.19097222222222221</v>
      </c>
      <c r="L43" s="93">
        <v>0.19236111111111112</v>
      </c>
      <c r="M43" s="95" t="s">
        <v>21</v>
      </c>
      <c r="N43" s="93">
        <v>0.22500000000000001</v>
      </c>
      <c r="O43" s="95" t="s">
        <v>75</v>
      </c>
      <c r="P43" s="32" t="str">
        <f t="shared" ref="P43:P61" si="26">IF(M44=O43,"OK","POZOR")</f>
        <v>OK</v>
      </c>
      <c r="Q43" s="67">
        <f t="shared" ref="Q43:Q62" si="27">IF(ISNUMBER(G43),N43-L43,IF(F43="přejezd",N43-L43,0))</f>
        <v>3.2638888888888884E-2</v>
      </c>
      <c r="R43" s="67">
        <f t="shared" ref="R43:R62" si="28">IF(ISNUMBER(G43),L43-K43,0)</f>
        <v>1.3888888888889117E-3</v>
      </c>
      <c r="S43" s="67">
        <f t="shared" ref="S43:S62" si="29">Q43+R43</f>
        <v>3.4027777777777796E-2</v>
      </c>
      <c r="T43" s="67"/>
      <c r="U43" s="32">
        <v>26.8</v>
      </c>
      <c r="V43" s="32">
        <f>INDEX('Počty dní'!A:E,MATCH(E43,'Počty dní'!C:C,0),4)</f>
        <v>205</v>
      </c>
      <c r="W43" s="33">
        <f t="shared" ref="W43:W62" si="30">V43*U43</f>
        <v>5494</v>
      </c>
    </row>
    <row r="44" spans="1:23" x14ac:dyDescent="0.3">
      <c r="A44" s="96">
        <v>204</v>
      </c>
      <c r="B44" s="35">
        <v>2004</v>
      </c>
      <c r="C44" s="35" t="s">
        <v>18</v>
      </c>
      <c r="D44" s="97"/>
      <c r="E44" s="98" t="str">
        <f t="shared" si="24"/>
        <v>X</v>
      </c>
      <c r="F44" s="35" t="s">
        <v>133</v>
      </c>
      <c r="G44" s="35">
        <v>51</v>
      </c>
      <c r="H44" s="35" t="str">
        <f t="shared" si="25"/>
        <v>XXX185/51</v>
      </c>
      <c r="I44" s="97" t="s">
        <v>65</v>
      </c>
      <c r="J44" s="97" t="s">
        <v>65</v>
      </c>
      <c r="K44" s="99">
        <v>0.25694444444444448</v>
      </c>
      <c r="L44" s="100">
        <v>0.25694444444444448</v>
      </c>
      <c r="M44" s="102" t="s">
        <v>75</v>
      </c>
      <c r="N44" s="100">
        <v>0.26041666666666669</v>
      </c>
      <c r="O44" s="102" t="s">
        <v>76</v>
      </c>
      <c r="P44" s="35" t="str">
        <f t="shared" si="26"/>
        <v>OK</v>
      </c>
      <c r="Q44" s="36">
        <f t="shared" si="27"/>
        <v>3.4722222222222099E-3</v>
      </c>
      <c r="R44" s="36">
        <f t="shared" si="28"/>
        <v>0</v>
      </c>
      <c r="S44" s="36">
        <f t="shared" si="29"/>
        <v>3.4722222222222099E-3</v>
      </c>
      <c r="T44" s="36">
        <f t="shared" ref="T44:T62" si="31">K44-N43</f>
        <v>3.194444444444447E-2</v>
      </c>
      <c r="U44" s="35">
        <v>3.3</v>
      </c>
      <c r="V44" s="35">
        <f>INDEX('Počty dní'!A:E,MATCH(E44,'Počty dní'!C:C,0),4)</f>
        <v>205</v>
      </c>
      <c r="W44" s="65">
        <f t="shared" si="30"/>
        <v>676.5</v>
      </c>
    </row>
    <row r="45" spans="1:23" x14ac:dyDescent="0.3">
      <c r="A45" s="96">
        <v>204</v>
      </c>
      <c r="B45" s="35">
        <v>2004</v>
      </c>
      <c r="C45" s="35" t="s">
        <v>18</v>
      </c>
      <c r="D45" s="97"/>
      <c r="E45" s="98" t="str">
        <f t="shared" si="24"/>
        <v>X</v>
      </c>
      <c r="F45" s="35" t="s">
        <v>133</v>
      </c>
      <c r="G45" s="35">
        <v>6</v>
      </c>
      <c r="H45" s="35" t="str">
        <f t="shared" si="25"/>
        <v>XXX185/6</v>
      </c>
      <c r="I45" s="97" t="s">
        <v>65</v>
      </c>
      <c r="J45" s="97" t="s">
        <v>65</v>
      </c>
      <c r="K45" s="99">
        <v>0.26250000000000001</v>
      </c>
      <c r="L45" s="100">
        <v>0.2638888888888889</v>
      </c>
      <c r="M45" s="102" t="s">
        <v>76</v>
      </c>
      <c r="N45" s="100">
        <v>0.30416666666666664</v>
      </c>
      <c r="O45" s="102" t="s">
        <v>21</v>
      </c>
      <c r="P45" s="35" t="str">
        <f t="shared" si="26"/>
        <v>OK</v>
      </c>
      <c r="Q45" s="36">
        <f t="shared" si="27"/>
        <v>4.0277777777777746E-2</v>
      </c>
      <c r="R45" s="36">
        <f t="shared" si="28"/>
        <v>1.388888888888884E-3</v>
      </c>
      <c r="S45" s="36">
        <f t="shared" si="29"/>
        <v>4.166666666666663E-2</v>
      </c>
      <c r="T45" s="36">
        <f t="shared" si="31"/>
        <v>2.0833333333333259E-3</v>
      </c>
      <c r="U45" s="35">
        <v>30.1</v>
      </c>
      <c r="V45" s="35">
        <f>INDEX('Počty dní'!A:E,MATCH(E45,'Počty dní'!C:C,0),4)</f>
        <v>205</v>
      </c>
      <c r="W45" s="65">
        <f t="shared" si="30"/>
        <v>6170.5</v>
      </c>
    </row>
    <row r="46" spans="1:23" x14ac:dyDescent="0.3">
      <c r="A46" s="96">
        <v>204</v>
      </c>
      <c r="B46" s="35">
        <v>2004</v>
      </c>
      <c r="C46" s="34" t="s">
        <v>18</v>
      </c>
      <c r="D46" s="103"/>
      <c r="E46" s="34" t="str">
        <f>CONCATENATE(C46,D46)</f>
        <v>X</v>
      </c>
      <c r="F46" s="35" t="s">
        <v>124</v>
      </c>
      <c r="G46" s="34">
        <v>7</v>
      </c>
      <c r="H46" s="34" t="str">
        <f>CONCATENATE(F46,"/",G46)</f>
        <v>XXX151/7</v>
      </c>
      <c r="I46" s="103" t="s">
        <v>65</v>
      </c>
      <c r="J46" s="103" t="s">
        <v>65</v>
      </c>
      <c r="K46" s="104">
        <v>0.31805555555555554</v>
      </c>
      <c r="L46" s="105">
        <v>0.31944444444444448</v>
      </c>
      <c r="M46" s="34" t="s">
        <v>21</v>
      </c>
      <c r="N46" s="105">
        <v>0.33194444444444443</v>
      </c>
      <c r="O46" s="34" t="s">
        <v>49</v>
      </c>
      <c r="P46" s="35" t="str">
        <f t="shared" si="26"/>
        <v>OK</v>
      </c>
      <c r="Q46" s="36">
        <f t="shared" si="27"/>
        <v>1.2499999999999956E-2</v>
      </c>
      <c r="R46" s="36">
        <f t="shared" si="28"/>
        <v>1.3888888888889395E-3</v>
      </c>
      <c r="S46" s="36">
        <f t="shared" si="29"/>
        <v>1.3888888888888895E-2</v>
      </c>
      <c r="T46" s="36">
        <f t="shared" si="31"/>
        <v>1.3888888888888895E-2</v>
      </c>
      <c r="U46" s="35">
        <v>7.4</v>
      </c>
      <c r="V46" s="35">
        <f>INDEX('Počty dní'!A:E,MATCH(E46,'Počty dní'!C:C,0),4)</f>
        <v>205</v>
      </c>
      <c r="W46" s="65">
        <f t="shared" si="30"/>
        <v>1517</v>
      </c>
    </row>
    <row r="47" spans="1:23" x14ac:dyDescent="0.3">
      <c r="A47" s="96">
        <v>204</v>
      </c>
      <c r="B47" s="35">
        <v>2004</v>
      </c>
      <c r="C47" s="34" t="s">
        <v>18</v>
      </c>
      <c r="D47" s="103"/>
      <c r="E47" s="34" t="str">
        <f>CONCATENATE(C47,D47)</f>
        <v>X</v>
      </c>
      <c r="F47" s="35" t="s">
        <v>124</v>
      </c>
      <c r="G47" s="34">
        <v>10</v>
      </c>
      <c r="H47" s="34" t="str">
        <f>CONCATENATE(F47,"/",G47)</f>
        <v>XXX151/10</v>
      </c>
      <c r="I47" s="103" t="s">
        <v>65</v>
      </c>
      <c r="J47" s="103" t="s">
        <v>65</v>
      </c>
      <c r="K47" s="104">
        <v>0.33194444444444443</v>
      </c>
      <c r="L47" s="105">
        <v>0.33333333333333331</v>
      </c>
      <c r="M47" s="34" t="s">
        <v>49</v>
      </c>
      <c r="N47" s="105">
        <v>0.34583333333333338</v>
      </c>
      <c r="O47" s="34" t="s">
        <v>21</v>
      </c>
      <c r="P47" s="35" t="str">
        <f t="shared" si="26"/>
        <v>OK</v>
      </c>
      <c r="Q47" s="36">
        <f t="shared" si="27"/>
        <v>1.2500000000000067E-2</v>
      </c>
      <c r="R47" s="36">
        <f t="shared" si="28"/>
        <v>1.388888888888884E-3</v>
      </c>
      <c r="S47" s="36">
        <f t="shared" si="29"/>
        <v>1.3888888888888951E-2</v>
      </c>
      <c r="T47" s="36">
        <f t="shared" si="31"/>
        <v>0</v>
      </c>
      <c r="U47" s="35">
        <v>7.4</v>
      </c>
      <c r="V47" s="35">
        <f>INDEX('Počty dní'!A:E,MATCH(E47,'Počty dní'!C:C,0),4)</f>
        <v>205</v>
      </c>
      <c r="W47" s="65">
        <f t="shared" si="30"/>
        <v>1517</v>
      </c>
    </row>
    <row r="48" spans="1:23" x14ac:dyDescent="0.3">
      <c r="A48" s="96">
        <v>204</v>
      </c>
      <c r="B48" s="35">
        <v>2004</v>
      </c>
      <c r="C48" s="35" t="s">
        <v>18</v>
      </c>
      <c r="D48" s="97"/>
      <c r="E48" s="98" t="str">
        <f t="shared" si="24"/>
        <v>X</v>
      </c>
      <c r="F48" s="35" t="s">
        <v>133</v>
      </c>
      <c r="G48" s="35">
        <v>7</v>
      </c>
      <c r="H48" s="35" t="str">
        <f t="shared" si="25"/>
        <v>XXX185/7</v>
      </c>
      <c r="I48" s="97" t="s">
        <v>65</v>
      </c>
      <c r="J48" s="97" t="s">
        <v>65</v>
      </c>
      <c r="K48" s="99">
        <v>0.40277777777777773</v>
      </c>
      <c r="L48" s="100">
        <v>0.40416666666666662</v>
      </c>
      <c r="M48" s="102" t="s">
        <v>21</v>
      </c>
      <c r="N48" s="100">
        <v>0.4368055555555555</v>
      </c>
      <c r="O48" s="102" t="s">
        <v>75</v>
      </c>
      <c r="P48" s="35" t="str">
        <f t="shared" si="26"/>
        <v>OK</v>
      </c>
      <c r="Q48" s="36">
        <f t="shared" si="27"/>
        <v>3.2638888888888884E-2</v>
      </c>
      <c r="R48" s="36">
        <f t="shared" si="28"/>
        <v>1.388888888888884E-3</v>
      </c>
      <c r="S48" s="36">
        <f t="shared" si="29"/>
        <v>3.4027777777777768E-2</v>
      </c>
      <c r="T48" s="36">
        <f t="shared" si="31"/>
        <v>5.6944444444444353E-2</v>
      </c>
      <c r="U48" s="35">
        <v>26.8</v>
      </c>
      <c r="V48" s="35">
        <f>INDEX('Počty dní'!A:E,MATCH(E48,'Počty dní'!C:C,0),4)</f>
        <v>205</v>
      </c>
      <c r="W48" s="65">
        <f t="shared" si="30"/>
        <v>5494</v>
      </c>
    </row>
    <row r="49" spans="1:23" x14ac:dyDescent="0.3">
      <c r="A49" s="96">
        <v>204</v>
      </c>
      <c r="B49" s="35">
        <v>2004</v>
      </c>
      <c r="C49" s="35" t="s">
        <v>18</v>
      </c>
      <c r="D49" s="97"/>
      <c r="E49" s="98" t="str">
        <f t="shared" si="24"/>
        <v>X</v>
      </c>
      <c r="F49" s="35" t="s">
        <v>133</v>
      </c>
      <c r="G49" s="35">
        <v>10</v>
      </c>
      <c r="H49" s="35" t="str">
        <f t="shared" si="25"/>
        <v>XXX185/10</v>
      </c>
      <c r="I49" s="97" t="s">
        <v>65</v>
      </c>
      <c r="J49" s="97" t="s">
        <v>65</v>
      </c>
      <c r="K49" s="99">
        <v>0.51874999999999993</v>
      </c>
      <c r="L49" s="100">
        <v>0.52083333333333337</v>
      </c>
      <c r="M49" s="102" t="s">
        <v>75</v>
      </c>
      <c r="N49" s="100">
        <v>0.5541666666666667</v>
      </c>
      <c r="O49" s="102" t="s">
        <v>21</v>
      </c>
      <c r="P49" s="35" t="str">
        <f t="shared" si="26"/>
        <v>OK</v>
      </c>
      <c r="Q49" s="36">
        <f t="shared" si="27"/>
        <v>3.3333333333333326E-2</v>
      </c>
      <c r="R49" s="36">
        <f t="shared" si="28"/>
        <v>2.083333333333437E-3</v>
      </c>
      <c r="S49" s="36">
        <f t="shared" si="29"/>
        <v>3.5416666666666763E-2</v>
      </c>
      <c r="T49" s="36">
        <f t="shared" si="31"/>
        <v>8.1944444444444431E-2</v>
      </c>
      <c r="U49" s="35">
        <v>26.8</v>
      </c>
      <c r="V49" s="35">
        <f>INDEX('Počty dní'!A:E,MATCH(E49,'Počty dní'!C:C,0),4)</f>
        <v>205</v>
      </c>
      <c r="W49" s="65">
        <f t="shared" si="30"/>
        <v>5494</v>
      </c>
    </row>
    <row r="50" spans="1:23" x14ac:dyDescent="0.3">
      <c r="A50" s="96">
        <v>204</v>
      </c>
      <c r="B50" s="35">
        <v>2004</v>
      </c>
      <c r="C50" s="35" t="s">
        <v>18</v>
      </c>
      <c r="D50" s="97">
        <v>10</v>
      </c>
      <c r="E50" s="98" t="str">
        <f t="shared" si="24"/>
        <v>X10</v>
      </c>
      <c r="F50" s="35" t="s">
        <v>133</v>
      </c>
      <c r="G50" s="35">
        <v>11</v>
      </c>
      <c r="H50" s="35" t="str">
        <f t="shared" si="25"/>
        <v>XXX185/11</v>
      </c>
      <c r="I50" s="97" t="s">
        <v>65</v>
      </c>
      <c r="J50" s="97" t="s">
        <v>65</v>
      </c>
      <c r="K50" s="99">
        <v>0.56736111111111109</v>
      </c>
      <c r="L50" s="100">
        <v>0.5708333333333333</v>
      </c>
      <c r="M50" s="102" t="s">
        <v>21</v>
      </c>
      <c r="N50" s="100">
        <v>0.5854166666666667</v>
      </c>
      <c r="O50" s="102" t="s">
        <v>79</v>
      </c>
      <c r="P50" s="35" t="str">
        <f t="shared" si="26"/>
        <v>OK</v>
      </c>
      <c r="Q50" s="36">
        <f t="shared" si="27"/>
        <v>1.4583333333333393E-2</v>
      </c>
      <c r="R50" s="36">
        <f t="shared" si="28"/>
        <v>3.4722222222222099E-3</v>
      </c>
      <c r="S50" s="36">
        <f>Q50+R50</f>
        <v>1.8055555555555602E-2</v>
      </c>
      <c r="T50" s="36">
        <f t="shared" si="31"/>
        <v>1.3194444444444398E-2</v>
      </c>
      <c r="U50" s="35">
        <v>13.8</v>
      </c>
      <c r="V50" s="35">
        <f>INDEX('Počty dní'!A:E,MATCH(E50,'Počty dní'!C:C,0),4)</f>
        <v>195</v>
      </c>
      <c r="W50" s="65">
        <f t="shared" si="30"/>
        <v>2691</v>
      </c>
    </row>
    <row r="51" spans="1:23" x14ac:dyDescent="0.3">
      <c r="A51" s="96">
        <v>204</v>
      </c>
      <c r="B51" s="35">
        <v>2004</v>
      </c>
      <c r="C51" s="35" t="s">
        <v>18</v>
      </c>
      <c r="D51" s="97">
        <v>10</v>
      </c>
      <c r="E51" s="98" t="str">
        <f t="shared" ref="E51:E62" si="32">CONCATENATE(C51,D51)</f>
        <v>X10</v>
      </c>
      <c r="F51" s="35" t="s">
        <v>133</v>
      </c>
      <c r="G51" s="35">
        <v>12</v>
      </c>
      <c r="H51" s="35" t="str">
        <f t="shared" ref="H51:H62" si="33">CONCATENATE(F51,"/",G51)</f>
        <v>XXX185/12</v>
      </c>
      <c r="I51" s="97" t="s">
        <v>65</v>
      </c>
      <c r="J51" s="97" t="s">
        <v>65</v>
      </c>
      <c r="K51" s="99">
        <v>0.5854166666666667</v>
      </c>
      <c r="L51" s="100">
        <v>0.58680555555555558</v>
      </c>
      <c r="M51" s="102" t="s">
        <v>79</v>
      </c>
      <c r="N51" s="100">
        <v>0.60277777777777775</v>
      </c>
      <c r="O51" s="102" t="s">
        <v>21</v>
      </c>
      <c r="P51" s="35" t="str">
        <f t="shared" si="26"/>
        <v>OK</v>
      </c>
      <c r="Q51" s="36">
        <f t="shared" si="27"/>
        <v>1.5972222222222165E-2</v>
      </c>
      <c r="R51" s="36">
        <f t="shared" si="28"/>
        <v>1.388888888888884E-3</v>
      </c>
      <c r="S51" s="36">
        <f>Q51+R51</f>
        <v>1.7361111111111049E-2</v>
      </c>
      <c r="T51" s="36">
        <f t="shared" si="31"/>
        <v>0</v>
      </c>
      <c r="U51" s="35">
        <v>13.8</v>
      </c>
      <c r="V51" s="35">
        <f>INDEX('Počty dní'!A:E,MATCH(E51,'Počty dní'!C:C,0),4)</f>
        <v>195</v>
      </c>
      <c r="W51" s="65">
        <f t="shared" si="30"/>
        <v>2691</v>
      </c>
    </row>
    <row r="52" spans="1:23" x14ac:dyDescent="0.3">
      <c r="A52" s="96">
        <v>204</v>
      </c>
      <c r="B52" s="35">
        <v>2004</v>
      </c>
      <c r="C52" s="35" t="s">
        <v>18</v>
      </c>
      <c r="D52" s="97"/>
      <c r="E52" s="98" t="str">
        <f t="shared" si="32"/>
        <v>X</v>
      </c>
      <c r="F52" s="35" t="s">
        <v>133</v>
      </c>
      <c r="G52" s="35">
        <v>13</v>
      </c>
      <c r="H52" s="35" t="str">
        <f t="shared" si="33"/>
        <v>XXX185/13</v>
      </c>
      <c r="I52" s="97" t="s">
        <v>65</v>
      </c>
      <c r="J52" s="97" t="s">
        <v>65</v>
      </c>
      <c r="K52" s="99">
        <v>0.60902777777777783</v>
      </c>
      <c r="L52" s="100">
        <v>0.61249999999999993</v>
      </c>
      <c r="M52" s="102" t="s">
        <v>21</v>
      </c>
      <c r="N52" s="100">
        <v>0.64930555555555558</v>
      </c>
      <c r="O52" s="102" t="s">
        <v>76</v>
      </c>
      <c r="P52" s="35" t="str">
        <f t="shared" si="26"/>
        <v>OK</v>
      </c>
      <c r="Q52" s="36">
        <f t="shared" si="27"/>
        <v>3.6805555555555647E-2</v>
      </c>
      <c r="R52" s="36">
        <f t="shared" si="28"/>
        <v>3.4722222222220989E-3</v>
      </c>
      <c r="S52" s="36">
        <f>Q52+R52</f>
        <v>4.0277777777777746E-2</v>
      </c>
      <c r="T52" s="36">
        <f t="shared" si="31"/>
        <v>6.2500000000000888E-3</v>
      </c>
      <c r="U52" s="35">
        <v>30.1</v>
      </c>
      <c r="V52" s="35">
        <f>INDEX('Počty dní'!A:E,MATCH(E52,'Počty dní'!C:C,0),4)</f>
        <v>205</v>
      </c>
      <c r="W52" s="65">
        <f t="shared" si="30"/>
        <v>6170.5</v>
      </c>
    </row>
    <row r="53" spans="1:23" x14ac:dyDescent="0.3">
      <c r="A53" s="96">
        <v>204</v>
      </c>
      <c r="B53" s="35">
        <v>2004</v>
      </c>
      <c r="C53" s="35" t="s">
        <v>18</v>
      </c>
      <c r="D53" s="97"/>
      <c r="E53" s="98" t="str">
        <f t="shared" si="32"/>
        <v>X</v>
      </c>
      <c r="F53" s="35" t="s">
        <v>133</v>
      </c>
      <c r="G53" s="35">
        <v>56</v>
      </c>
      <c r="H53" s="35" t="str">
        <f t="shared" si="33"/>
        <v>XXX185/56</v>
      </c>
      <c r="I53" s="97" t="s">
        <v>65</v>
      </c>
      <c r="J53" s="97" t="s">
        <v>65</v>
      </c>
      <c r="K53" s="99">
        <v>0.65208333333333335</v>
      </c>
      <c r="L53" s="100">
        <v>0.65277777777777779</v>
      </c>
      <c r="M53" s="102" t="s">
        <v>76</v>
      </c>
      <c r="N53" s="100">
        <v>0.65625</v>
      </c>
      <c r="O53" s="102" t="s">
        <v>75</v>
      </c>
      <c r="P53" s="35" t="str">
        <f t="shared" si="26"/>
        <v>OK</v>
      </c>
      <c r="Q53" s="36">
        <f t="shared" si="27"/>
        <v>3.4722222222222099E-3</v>
      </c>
      <c r="R53" s="36">
        <f t="shared" si="28"/>
        <v>6.9444444444444198E-4</v>
      </c>
      <c r="S53" s="36">
        <f>Q53+R53</f>
        <v>4.1666666666666519E-3</v>
      </c>
      <c r="T53" s="36">
        <f t="shared" si="31"/>
        <v>2.7777777777777679E-3</v>
      </c>
      <c r="U53" s="35">
        <v>3.3</v>
      </c>
      <c r="V53" s="35">
        <f>INDEX('Počty dní'!A:E,MATCH(E53,'Počty dní'!C:C,0),4)</f>
        <v>205</v>
      </c>
      <c r="W53" s="65">
        <f t="shared" si="30"/>
        <v>676.5</v>
      </c>
    </row>
    <row r="54" spans="1:23" x14ac:dyDescent="0.3">
      <c r="A54" s="96">
        <v>204</v>
      </c>
      <c r="B54" s="35">
        <v>2004</v>
      </c>
      <c r="C54" s="35" t="s">
        <v>18</v>
      </c>
      <c r="D54" s="97"/>
      <c r="E54" s="98" t="str">
        <f t="shared" si="32"/>
        <v>X</v>
      </c>
      <c r="F54" s="35" t="s">
        <v>133</v>
      </c>
      <c r="G54" s="35">
        <v>18</v>
      </c>
      <c r="H54" s="35" t="str">
        <f t="shared" si="33"/>
        <v>XXX185/18</v>
      </c>
      <c r="I54" s="97" t="s">
        <v>65</v>
      </c>
      <c r="J54" s="97" t="s">
        <v>65</v>
      </c>
      <c r="K54" s="99">
        <v>0.68541666666666667</v>
      </c>
      <c r="L54" s="100">
        <v>0.6875</v>
      </c>
      <c r="M54" s="102" t="s">
        <v>75</v>
      </c>
      <c r="N54" s="100">
        <v>0.72083333333333333</v>
      </c>
      <c r="O54" s="102" t="s">
        <v>21</v>
      </c>
      <c r="P54" s="35" t="str">
        <f t="shared" si="26"/>
        <v>OK</v>
      </c>
      <c r="Q54" s="36">
        <f t="shared" si="27"/>
        <v>3.3333333333333326E-2</v>
      </c>
      <c r="R54" s="36">
        <f t="shared" si="28"/>
        <v>2.0833333333333259E-3</v>
      </c>
      <c r="S54" s="36">
        <f>Q54+R54</f>
        <v>3.5416666666666652E-2</v>
      </c>
      <c r="T54" s="36">
        <f t="shared" si="31"/>
        <v>2.9166666666666674E-2</v>
      </c>
      <c r="U54" s="35">
        <v>26.8</v>
      </c>
      <c r="V54" s="35">
        <f>INDEX('Počty dní'!A:E,MATCH(E54,'Počty dní'!C:C,0),4)</f>
        <v>205</v>
      </c>
      <c r="W54" s="65">
        <f t="shared" si="30"/>
        <v>5494</v>
      </c>
    </row>
    <row r="55" spans="1:23" x14ac:dyDescent="0.3">
      <c r="A55" s="96">
        <v>204</v>
      </c>
      <c r="B55" s="35">
        <v>2004</v>
      </c>
      <c r="C55" s="34" t="s">
        <v>18</v>
      </c>
      <c r="D55" s="103"/>
      <c r="E55" s="34" t="str">
        <f t="shared" si="32"/>
        <v>X</v>
      </c>
      <c r="F55" s="34" t="s">
        <v>134</v>
      </c>
      <c r="G55" s="34">
        <v>23</v>
      </c>
      <c r="H55" s="34" t="str">
        <f t="shared" si="33"/>
        <v>XXX200/23</v>
      </c>
      <c r="I55" s="103" t="s">
        <v>65</v>
      </c>
      <c r="J55" s="103" t="s">
        <v>65</v>
      </c>
      <c r="K55" s="104">
        <v>0.72430555555555554</v>
      </c>
      <c r="L55" s="105">
        <v>0.72777777777777775</v>
      </c>
      <c r="M55" s="102" t="s">
        <v>21</v>
      </c>
      <c r="N55" s="105">
        <v>0.76388888888888884</v>
      </c>
      <c r="O55" s="106" t="s">
        <v>62</v>
      </c>
      <c r="P55" s="35" t="str">
        <f t="shared" si="26"/>
        <v>OK</v>
      </c>
      <c r="Q55" s="36">
        <f t="shared" si="27"/>
        <v>3.6111111111111094E-2</v>
      </c>
      <c r="R55" s="36">
        <f t="shared" si="28"/>
        <v>3.4722222222222099E-3</v>
      </c>
      <c r="S55" s="36">
        <f t="shared" si="29"/>
        <v>3.9583333333333304E-2</v>
      </c>
      <c r="T55" s="36">
        <f t="shared" si="31"/>
        <v>3.4722222222222099E-3</v>
      </c>
      <c r="U55" s="35">
        <v>38.1</v>
      </c>
      <c r="V55" s="35">
        <f>INDEX('Počty dní'!A:E,MATCH(E55,'Počty dní'!C:C,0),4)</f>
        <v>205</v>
      </c>
      <c r="W55" s="65">
        <f t="shared" si="30"/>
        <v>7810.5</v>
      </c>
    </row>
    <row r="56" spans="1:23" x14ac:dyDescent="0.3">
      <c r="A56" s="96">
        <v>204</v>
      </c>
      <c r="B56" s="35">
        <v>2004</v>
      </c>
      <c r="C56" s="34" t="s">
        <v>18</v>
      </c>
      <c r="D56" s="103"/>
      <c r="E56" s="34" t="str">
        <f t="shared" si="32"/>
        <v>X</v>
      </c>
      <c r="F56" s="34" t="s">
        <v>134</v>
      </c>
      <c r="G56" s="34">
        <v>26</v>
      </c>
      <c r="H56" s="34" t="str">
        <f t="shared" si="33"/>
        <v>XXX200/26</v>
      </c>
      <c r="I56" s="103" t="s">
        <v>65</v>
      </c>
      <c r="J56" s="103" t="s">
        <v>65</v>
      </c>
      <c r="K56" s="104">
        <v>0.77430555555555547</v>
      </c>
      <c r="L56" s="105">
        <v>0.77708333333333324</v>
      </c>
      <c r="M56" s="106" t="s">
        <v>62</v>
      </c>
      <c r="N56" s="105">
        <v>0.81388888888888899</v>
      </c>
      <c r="O56" s="106" t="s">
        <v>21</v>
      </c>
      <c r="P56" s="35" t="str">
        <f t="shared" si="26"/>
        <v>OK</v>
      </c>
      <c r="Q56" s="36">
        <f t="shared" si="27"/>
        <v>3.6805555555555758E-2</v>
      </c>
      <c r="R56" s="36">
        <f t="shared" si="28"/>
        <v>2.7777777777777679E-3</v>
      </c>
      <c r="S56" s="36">
        <f t="shared" si="29"/>
        <v>3.9583333333333526E-2</v>
      </c>
      <c r="T56" s="36">
        <f t="shared" si="31"/>
        <v>1.041666666666663E-2</v>
      </c>
      <c r="U56" s="35">
        <v>38.1</v>
      </c>
      <c r="V56" s="35">
        <f>INDEX('Počty dní'!A:E,MATCH(E56,'Počty dní'!C:C,0),4)</f>
        <v>205</v>
      </c>
      <c r="W56" s="65">
        <f t="shared" si="30"/>
        <v>7810.5</v>
      </c>
    </row>
    <row r="57" spans="1:23" x14ac:dyDescent="0.3">
      <c r="A57" s="96">
        <v>204</v>
      </c>
      <c r="B57" s="35">
        <v>2004</v>
      </c>
      <c r="C57" s="34" t="s">
        <v>18</v>
      </c>
      <c r="D57" s="103"/>
      <c r="E57" s="34" t="str">
        <f t="shared" si="32"/>
        <v>X</v>
      </c>
      <c r="F57" s="35" t="s">
        <v>124</v>
      </c>
      <c r="G57" s="34">
        <v>25</v>
      </c>
      <c r="H57" s="34" t="str">
        <f t="shared" si="33"/>
        <v>XXX151/25</v>
      </c>
      <c r="I57" s="103" t="s">
        <v>65</v>
      </c>
      <c r="J57" s="103" t="s">
        <v>65</v>
      </c>
      <c r="K57" s="104">
        <v>0.81597222222222221</v>
      </c>
      <c r="L57" s="105">
        <v>0.81944444444444453</v>
      </c>
      <c r="M57" s="34" t="s">
        <v>21</v>
      </c>
      <c r="N57" s="105">
        <v>0.83194444444444438</v>
      </c>
      <c r="O57" s="34" t="s">
        <v>49</v>
      </c>
      <c r="P57" s="35" t="str">
        <f t="shared" si="26"/>
        <v>OK</v>
      </c>
      <c r="Q57" s="36">
        <f t="shared" si="27"/>
        <v>1.2499999999999845E-2</v>
      </c>
      <c r="R57" s="36">
        <f t="shared" si="28"/>
        <v>3.4722222222223209E-3</v>
      </c>
      <c r="S57" s="36">
        <f t="shared" si="29"/>
        <v>1.5972222222222165E-2</v>
      </c>
      <c r="T57" s="36">
        <f t="shared" si="31"/>
        <v>2.0833333333332149E-3</v>
      </c>
      <c r="U57" s="35">
        <v>7.4</v>
      </c>
      <c r="V57" s="35">
        <f>INDEX('Počty dní'!A:E,MATCH(E57,'Počty dní'!C:C,0),4)</f>
        <v>205</v>
      </c>
      <c r="W57" s="65">
        <f t="shared" si="30"/>
        <v>1517</v>
      </c>
    </row>
    <row r="58" spans="1:23" x14ac:dyDescent="0.3">
      <c r="A58" s="96">
        <v>204</v>
      </c>
      <c r="B58" s="35">
        <v>2004</v>
      </c>
      <c r="C58" s="34" t="s">
        <v>18</v>
      </c>
      <c r="D58" s="103"/>
      <c r="E58" s="34" t="str">
        <f t="shared" si="32"/>
        <v>X</v>
      </c>
      <c r="F58" s="35" t="s">
        <v>124</v>
      </c>
      <c r="G58" s="34">
        <v>26</v>
      </c>
      <c r="H58" s="34" t="str">
        <f t="shared" si="33"/>
        <v>XXX151/26</v>
      </c>
      <c r="I58" s="103" t="s">
        <v>65</v>
      </c>
      <c r="J58" s="103" t="s">
        <v>65</v>
      </c>
      <c r="K58" s="104">
        <v>0.83194444444444438</v>
      </c>
      <c r="L58" s="105">
        <v>0.83333333333333337</v>
      </c>
      <c r="M58" s="34" t="s">
        <v>49</v>
      </c>
      <c r="N58" s="105">
        <v>0.84583333333333333</v>
      </c>
      <c r="O58" s="34" t="s">
        <v>21</v>
      </c>
      <c r="P58" s="35" t="str">
        <f t="shared" si="26"/>
        <v>OK</v>
      </c>
      <c r="Q58" s="36">
        <f t="shared" si="27"/>
        <v>1.2499999999999956E-2</v>
      </c>
      <c r="R58" s="36">
        <f t="shared" si="28"/>
        <v>1.388888888888995E-3</v>
      </c>
      <c r="S58" s="36">
        <f t="shared" si="29"/>
        <v>1.3888888888888951E-2</v>
      </c>
      <c r="T58" s="36">
        <f t="shared" si="31"/>
        <v>0</v>
      </c>
      <c r="U58" s="35">
        <v>7.4</v>
      </c>
      <c r="V58" s="35">
        <f>INDEX('Počty dní'!A:E,MATCH(E58,'Počty dní'!C:C,0),4)</f>
        <v>205</v>
      </c>
      <c r="W58" s="65">
        <f t="shared" si="30"/>
        <v>1517</v>
      </c>
    </row>
    <row r="59" spans="1:23" x14ac:dyDescent="0.3">
      <c r="A59" s="96">
        <v>204</v>
      </c>
      <c r="B59" s="35">
        <v>2004</v>
      </c>
      <c r="C59" s="35" t="s">
        <v>18</v>
      </c>
      <c r="D59" s="97"/>
      <c r="E59" s="98" t="str">
        <f t="shared" si="32"/>
        <v>X</v>
      </c>
      <c r="F59" s="35" t="s">
        <v>133</v>
      </c>
      <c r="G59" s="34">
        <v>21</v>
      </c>
      <c r="H59" s="34" t="str">
        <f t="shared" si="33"/>
        <v>XXX185/21</v>
      </c>
      <c r="I59" s="97" t="s">
        <v>65</v>
      </c>
      <c r="J59" s="97" t="s">
        <v>65</v>
      </c>
      <c r="K59" s="134">
        <v>0.85763888888888884</v>
      </c>
      <c r="L59" s="135">
        <v>0.85902777777777783</v>
      </c>
      <c r="M59" s="102" t="s">
        <v>21</v>
      </c>
      <c r="N59" s="135">
        <v>0.87361111111111101</v>
      </c>
      <c r="O59" s="142" t="s">
        <v>79</v>
      </c>
      <c r="P59" s="35" t="str">
        <f t="shared" si="26"/>
        <v>OK</v>
      </c>
      <c r="Q59" s="36">
        <f t="shared" si="27"/>
        <v>1.4583333333333171E-2</v>
      </c>
      <c r="R59" s="36">
        <f t="shared" si="28"/>
        <v>1.388888888888995E-3</v>
      </c>
      <c r="S59" s="36">
        <f t="shared" si="29"/>
        <v>1.5972222222222165E-2</v>
      </c>
      <c r="T59" s="36">
        <f t="shared" si="31"/>
        <v>1.1805555555555514E-2</v>
      </c>
      <c r="U59" s="34">
        <v>13.8</v>
      </c>
      <c r="V59" s="35">
        <f>INDEX('Počty dní'!A:E,MATCH(E59,'Počty dní'!C:C,0),4)</f>
        <v>205</v>
      </c>
      <c r="W59" s="65">
        <f t="shared" si="30"/>
        <v>2829</v>
      </c>
    </row>
    <row r="60" spans="1:23" x14ac:dyDescent="0.3">
      <c r="A60" s="96">
        <v>204</v>
      </c>
      <c r="B60" s="35">
        <v>2004</v>
      </c>
      <c r="C60" s="35" t="s">
        <v>18</v>
      </c>
      <c r="D60" s="97"/>
      <c r="E60" s="98" t="str">
        <f t="shared" si="32"/>
        <v>X</v>
      </c>
      <c r="F60" s="35" t="s">
        <v>131</v>
      </c>
      <c r="G60" s="34">
        <v>24</v>
      </c>
      <c r="H60" s="34" t="str">
        <f t="shared" si="33"/>
        <v>XXX180/24</v>
      </c>
      <c r="I60" s="97" t="s">
        <v>65</v>
      </c>
      <c r="J60" s="97" t="s">
        <v>65</v>
      </c>
      <c r="K60" s="134">
        <v>0.87361111111111101</v>
      </c>
      <c r="L60" s="135">
        <v>0.875</v>
      </c>
      <c r="M60" s="142" t="s">
        <v>79</v>
      </c>
      <c r="N60" s="135">
        <v>0.89236111111111116</v>
      </c>
      <c r="O60" s="102" t="s">
        <v>21</v>
      </c>
      <c r="P60" s="35" t="str">
        <f t="shared" si="26"/>
        <v>OK</v>
      </c>
      <c r="Q60" s="36">
        <f t="shared" si="27"/>
        <v>1.736111111111116E-2</v>
      </c>
      <c r="R60" s="36">
        <f t="shared" si="28"/>
        <v>1.388888888888995E-3</v>
      </c>
      <c r="S60" s="36">
        <f t="shared" si="29"/>
        <v>1.8750000000000155E-2</v>
      </c>
      <c r="T60" s="36">
        <f t="shared" si="31"/>
        <v>0</v>
      </c>
      <c r="U60" s="34">
        <v>16.399999999999999</v>
      </c>
      <c r="V60" s="35">
        <f>INDEX('Počty dní'!A:E,MATCH(E60,'Počty dní'!C:C,0),4)</f>
        <v>205</v>
      </c>
      <c r="W60" s="65">
        <f t="shared" si="30"/>
        <v>3361.9999999999995</v>
      </c>
    </row>
    <row r="61" spans="1:23" x14ac:dyDescent="0.3">
      <c r="A61" s="96">
        <v>204</v>
      </c>
      <c r="B61" s="35">
        <v>2004</v>
      </c>
      <c r="C61" s="35" t="s">
        <v>18</v>
      </c>
      <c r="D61" s="97"/>
      <c r="E61" s="98" t="str">
        <f t="shared" si="32"/>
        <v>X</v>
      </c>
      <c r="F61" s="35" t="s">
        <v>131</v>
      </c>
      <c r="G61" s="34">
        <v>23</v>
      </c>
      <c r="H61" s="34" t="str">
        <f t="shared" si="33"/>
        <v>XXX180/23</v>
      </c>
      <c r="I61" s="97" t="s">
        <v>65</v>
      </c>
      <c r="J61" s="97" t="s">
        <v>65</v>
      </c>
      <c r="K61" s="134">
        <v>0.9375</v>
      </c>
      <c r="L61" s="135">
        <v>0.94097222222222221</v>
      </c>
      <c r="M61" s="102" t="s">
        <v>21</v>
      </c>
      <c r="N61" s="135">
        <v>0.95694444444444438</v>
      </c>
      <c r="O61" s="142" t="s">
        <v>79</v>
      </c>
      <c r="P61" s="35" t="str">
        <f t="shared" si="26"/>
        <v>OK</v>
      </c>
      <c r="Q61" s="36">
        <f t="shared" si="27"/>
        <v>1.5972222222222165E-2</v>
      </c>
      <c r="R61" s="36">
        <f t="shared" si="28"/>
        <v>3.4722222222222099E-3</v>
      </c>
      <c r="S61" s="36">
        <f t="shared" si="29"/>
        <v>1.9444444444444375E-2</v>
      </c>
      <c r="T61" s="36">
        <f t="shared" si="31"/>
        <v>4.513888888888884E-2</v>
      </c>
      <c r="U61" s="34">
        <v>16.399999999999999</v>
      </c>
      <c r="V61" s="35">
        <f>INDEX('Počty dní'!A:E,MATCH(E61,'Počty dní'!C:C,0),4)</f>
        <v>205</v>
      </c>
      <c r="W61" s="65">
        <f t="shared" si="30"/>
        <v>3361.9999999999995</v>
      </c>
    </row>
    <row r="62" spans="1:23" ht="15" thickBot="1" x14ac:dyDescent="0.35">
      <c r="A62" s="108">
        <v>204</v>
      </c>
      <c r="B62" s="37">
        <v>2004</v>
      </c>
      <c r="C62" s="37" t="s">
        <v>18</v>
      </c>
      <c r="D62" s="109"/>
      <c r="E62" s="110" t="str">
        <f t="shared" si="32"/>
        <v>X</v>
      </c>
      <c r="F62" s="37" t="s">
        <v>133</v>
      </c>
      <c r="G62" s="75">
        <v>22</v>
      </c>
      <c r="H62" s="75" t="str">
        <f t="shared" si="33"/>
        <v>XXX185/22</v>
      </c>
      <c r="I62" s="109" t="s">
        <v>65</v>
      </c>
      <c r="J62" s="109" t="s">
        <v>65</v>
      </c>
      <c r="K62" s="143">
        <v>0.95694444444444438</v>
      </c>
      <c r="L62" s="144">
        <v>0.95833333333333337</v>
      </c>
      <c r="M62" s="145" t="s">
        <v>79</v>
      </c>
      <c r="N62" s="144">
        <v>0.97430555555555554</v>
      </c>
      <c r="O62" s="113" t="s">
        <v>21</v>
      </c>
      <c r="P62" s="37"/>
      <c r="Q62" s="68">
        <f t="shared" si="27"/>
        <v>1.5972222222222165E-2</v>
      </c>
      <c r="R62" s="68">
        <f t="shared" si="28"/>
        <v>1.388888888888995E-3</v>
      </c>
      <c r="S62" s="68">
        <f t="shared" si="29"/>
        <v>1.736111111111116E-2</v>
      </c>
      <c r="T62" s="68">
        <f t="shared" si="31"/>
        <v>0</v>
      </c>
      <c r="U62" s="75">
        <v>13.8</v>
      </c>
      <c r="V62" s="37">
        <f>INDEX('Počty dní'!A:E,MATCH(E62,'Počty dní'!C:C,0),4)</f>
        <v>205</v>
      </c>
      <c r="W62" s="69">
        <f t="shared" si="30"/>
        <v>2829</v>
      </c>
    </row>
    <row r="63" spans="1:23" ht="15" thickBot="1" x14ac:dyDescent="0.35">
      <c r="A63" s="115" t="str">
        <f ca="1">CONCATENATE(INDIRECT("R[-3]C[0]",FALSE),"celkem")</f>
        <v>204celkem</v>
      </c>
      <c r="B63" s="70"/>
      <c r="C63" s="70" t="str">
        <f ca="1">INDIRECT("R[-1]C[12]",FALSE)</f>
        <v>Žďár n.Sáz.,,aut.nádr.</v>
      </c>
      <c r="D63" s="80"/>
      <c r="E63" s="70"/>
      <c r="F63" s="80"/>
      <c r="G63" s="70"/>
      <c r="H63" s="116"/>
      <c r="I63" s="117"/>
      <c r="J63" s="118" t="str">
        <f ca="1">INDIRECT("R[-3]C[0]",FALSE)</f>
        <v>S</v>
      </c>
      <c r="K63" s="119"/>
      <c r="L63" s="120"/>
      <c r="M63" s="121"/>
      <c r="N63" s="120"/>
      <c r="O63" s="122"/>
      <c r="P63" s="70"/>
      <c r="Q63" s="71">
        <f>SUM(Q43:Q62)</f>
        <v>0.43333333333333313</v>
      </c>
      <c r="R63" s="71">
        <f>SUM(R43:R62)</f>
        <v>3.8888888888889389E-2</v>
      </c>
      <c r="S63" s="71">
        <f>SUM(S43:S62)</f>
        <v>0.47222222222222254</v>
      </c>
      <c r="T63" s="71">
        <f>SUM(T43:T62)</f>
        <v>0.31111111111111078</v>
      </c>
      <c r="U63" s="72">
        <f>SUM(U43:U62)</f>
        <v>367.8</v>
      </c>
      <c r="V63" s="73"/>
      <c r="W63" s="74">
        <f>SUM(W43:W62)</f>
        <v>75123</v>
      </c>
    </row>
    <row r="64" spans="1:23" x14ac:dyDescent="0.3">
      <c r="J64" s="28"/>
    </row>
    <row r="65" spans="1:23" ht="15" thickBot="1" x14ac:dyDescent="0.35">
      <c r="J65" s="28"/>
      <c r="P65" s="38"/>
    </row>
    <row r="66" spans="1:23" x14ac:dyDescent="0.3">
      <c r="A66" s="89">
        <v>205</v>
      </c>
      <c r="B66" s="32">
        <v>2005</v>
      </c>
      <c r="C66" s="32" t="s">
        <v>18</v>
      </c>
      <c r="D66" s="90"/>
      <c r="E66" s="91" t="str">
        <f t="shared" ref="E66:E78" si="34">CONCATENATE(C66,D66)</f>
        <v>X</v>
      </c>
      <c r="F66" s="32" t="s">
        <v>133</v>
      </c>
      <c r="G66" s="32">
        <v>2</v>
      </c>
      <c r="H66" s="32" t="str">
        <f t="shared" ref="H66:H78" si="35">CONCATENATE(F66,"/",G66)</f>
        <v>XXX185/2</v>
      </c>
      <c r="I66" s="90" t="s">
        <v>65</v>
      </c>
      <c r="J66" s="90" t="s">
        <v>65</v>
      </c>
      <c r="K66" s="92">
        <v>0.19305555555555554</v>
      </c>
      <c r="L66" s="93">
        <v>0.19375000000000001</v>
      </c>
      <c r="M66" s="146" t="s">
        <v>78</v>
      </c>
      <c r="N66" s="93">
        <v>0.22083333333333333</v>
      </c>
      <c r="O66" s="95" t="s">
        <v>21</v>
      </c>
      <c r="P66" s="32" t="str">
        <f t="shared" ref="P66:P77" si="36">IF(M67=O66,"OK","POZOR")</f>
        <v>OK</v>
      </c>
      <c r="Q66" s="67">
        <f t="shared" ref="Q66:Q78" si="37">IF(ISNUMBER(G66),N66-L66,IF(F66="přejezd",N66-L66,0))</f>
        <v>2.708333333333332E-2</v>
      </c>
      <c r="R66" s="67">
        <f t="shared" ref="R66:R78" si="38">IF(ISNUMBER(G66),L66-K66,0)</f>
        <v>6.9444444444446973E-4</v>
      </c>
      <c r="S66" s="67">
        <f t="shared" ref="S66:S78" si="39">Q66+R66</f>
        <v>2.777777777777779E-2</v>
      </c>
      <c r="T66" s="67"/>
      <c r="U66" s="32">
        <v>22.4</v>
      </c>
      <c r="V66" s="32">
        <f>INDEX('Počty dní'!A:E,MATCH(E66,'Počty dní'!C:C,0),4)</f>
        <v>205</v>
      </c>
      <c r="W66" s="33">
        <f t="shared" ref="W66:W78" si="40">V66*U66</f>
        <v>4592</v>
      </c>
    </row>
    <row r="67" spans="1:23" x14ac:dyDescent="0.3">
      <c r="A67" s="96">
        <v>205</v>
      </c>
      <c r="B67" s="35">
        <v>2005</v>
      </c>
      <c r="C67" s="35" t="s">
        <v>18</v>
      </c>
      <c r="D67" s="97"/>
      <c r="E67" s="98" t="str">
        <f t="shared" si="34"/>
        <v>X</v>
      </c>
      <c r="F67" s="35" t="s">
        <v>133</v>
      </c>
      <c r="G67" s="35">
        <v>3</v>
      </c>
      <c r="H67" s="35" t="str">
        <f t="shared" si="35"/>
        <v>XXX185/3</v>
      </c>
      <c r="I67" s="97" t="s">
        <v>65</v>
      </c>
      <c r="J67" s="97" t="s">
        <v>65</v>
      </c>
      <c r="K67" s="99">
        <v>0.22916666666666666</v>
      </c>
      <c r="L67" s="100">
        <v>0.23055555555555554</v>
      </c>
      <c r="M67" s="102" t="s">
        <v>21</v>
      </c>
      <c r="N67" s="100">
        <v>0.24513888888888888</v>
      </c>
      <c r="O67" s="35" t="s">
        <v>79</v>
      </c>
      <c r="P67" s="35" t="str">
        <f t="shared" si="36"/>
        <v>OK</v>
      </c>
      <c r="Q67" s="36">
        <f t="shared" si="37"/>
        <v>1.4583333333333337E-2</v>
      </c>
      <c r="R67" s="36">
        <f t="shared" si="38"/>
        <v>1.388888888888884E-3</v>
      </c>
      <c r="S67" s="36">
        <f t="shared" si="39"/>
        <v>1.5972222222222221E-2</v>
      </c>
      <c r="T67" s="36">
        <f t="shared" ref="T67:T78" si="41">K67-N66</f>
        <v>8.3333333333333315E-3</v>
      </c>
      <c r="U67" s="35">
        <v>13.8</v>
      </c>
      <c r="V67" s="35">
        <f>INDEX('Počty dní'!A:E,MATCH(E67,'Počty dní'!C:C,0),4)</f>
        <v>205</v>
      </c>
      <c r="W67" s="65">
        <f t="shared" si="40"/>
        <v>2829</v>
      </c>
    </row>
    <row r="68" spans="1:23" x14ac:dyDescent="0.3">
      <c r="A68" s="96">
        <v>205</v>
      </c>
      <c r="B68" s="35">
        <v>2005</v>
      </c>
      <c r="C68" s="35" t="s">
        <v>18</v>
      </c>
      <c r="D68" s="97"/>
      <c r="E68" s="98" t="str">
        <f t="shared" si="34"/>
        <v>X</v>
      </c>
      <c r="F68" s="35" t="s">
        <v>133</v>
      </c>
      <c r="G68" s="35">
        <v>4</v>
      </c>
      <c r="H68" s="35" t="str">
        <f t="shared" si="35"/>
        <v>XXX185/4</v>
      </c>
      <c r="I68" s="97" t="s">
        <v>65</v>
      </c>
      <c r="J68" s="97" t="s">
        <v>65</v>
      </c>
      <c r="K68" s="99">
        <v>0.24513888888888888</v>
      </c>
      <c r="L68" s="100">
        <v>0.24652777777777779</v>
      </c>
      <c r="M68" s="35" t="s">
        <v>79</v>
      </c>
      <c r="N68" s="100">
        <v>0.26250000000000001</v>
      </c>
      <c r="O68" s="102" t="s">
        <v>21</v>
      </c>
      <c r="P68" s="35" t="str">
        <f t="shared" si="36"/>
        <v>OK</v>
      </c>
      <c r="Q68" s="36">
        <f t="shared" si="37"/>
        <v>1.5972222222222221E-2</v>
      </c>
      <c r="R68" s="36">
        <f t="shared" si="38"/>
        <v>1.3888888888889117E-3</v>
      </c>
      <c r="S68" s="36">
        <f t="shared" si="39"/>
        <v>1.7361111111111133E-2</v>
      </c>
      <c r="T68" s="36">
        <f t="shared" si="41"/>
        <v>0</v>
      </c>
      <c r="U68" s="35">
        <v>13.8</v>
      </c>
      <c r="V68" s="35">
        <f>INDEX('Počty dní'!A:E,MATCH(E68,'Počty dní'!C:C,0),4)</f>
        <v>205</v>
      </c>
      <c r="W68" s="65">
        <f t="shared" si="40"/>
        <v>2829</v>
      </c>
    </row>
    <row r="69" spans="1:23" x14ac:dyDescent="0.3">
      <c r="A69" s="96">
        <v>205</v>
      </c>
      <c r="B69" s="35">
        <v>2005</v>
      </c>
      <c r="C69" s="35" t="s">
        <v>18</v>
      </c>
      <c r="D69" s="97"/>
      <c r="E69" s="98" t="str">
        <f t="shared" si="34"/>
        <v>X</v>
      </c>
      <c r="F69" s="35" t="s">
        <v>133</v>
      </c>
      <c r="G69" s="35">
        <v>5</v>
      </c>
      <c r="H69" s="35" t="str">
        <f t="shared" si="35"/>
        <v>XXX185/5</v>
      </c>
      <c r="I69" s="97" t="s">
        <v>65</v>
      </c>
      <c r="J69" s="97" t="s">
        <v>65</v>
      </c>
      <c r="K69" s="99">
        <v>0.27083333333333331</v>
      </c>
      <c r="L69" s="100">
        <v>0.2722222222222222</v>
      </c>
      <c r="M69" s="102" t="s">
        <v>21</v>
      </c>
      <c r="N69" s="100">
        <v>0.30902777777777779</v>
      </c>
      <c r="O69" s="102" t="s">
        <v>76</v>
      </c>
      <c r="P69" s="35" t="str">
        <f t="shared" si="36"/>
        <v>OK</v>
      </c>
      <c r="Q69" s="36">
        <f t="shared" si="37"/>
        <v>3.6805555555555591E-2</v>
      </c>
      <c r="R69" s="36">
        <f t="shared" si="38"/>
        <v>1.388888888888884E-3</v>
      </c>
      <c r="S69" s="36">
        <f t="shared" si="39"/>
        <v>3.8194444444444475E-2</v>
      </c>
      <c r="T69" s="36">
        <f t="shared" si="41"/>
        <v>8.3333333333333037E-3</v>
      </c>
      <c r="U69" s="35">
        <v>30.1</v>
      </c>
      <c r="V69" s="35">
        <f>INDEX('Počty dní'!A:E,MATCH(E69,'Počty dní'!C:C,0),4)</f>
        <v>205</v>
      </c>
      <c r="W69" s="65">
        <f t="shared" si="40"/>
        <v>6170.5</v>
      </c>
    </row>
    <row r="70" spans="1:23" x14ac:dyDescent="0.3">
      <c r="A70" s="96">
        <v>205</v>
      </c>
      <c r="B70" s="35">
        <v>2005</v>
      </c>
      <c r="C70" s="35" t="s">
        <v>18</v>
      </c>
      <c r="D70" s="97"/>
      <c r="E70" s="98" t="str">
        <f t="shared" si="34"/>
        <v>X</v>
      </c>
      <c r="F70" s="35" t="s">
        <v>133</v>
      </c>
      <c r="G70" s="35">
        <v>52</v>
      </c>
      <c r="H70" s="35" t="str">
        <f t="shared" si="35"/>
        <v>XXX185/52</v>
      </c>
      <c r="I70" s="97" t="s">
        <v>65</v>
      </c>
      <c r="J70" s="97" t="s">
        <v>65</v>
      </c>
      <c r="K70" s="99">
        <v>0.31597222222222221</v>
      </c>
      <c r="L70" s="100">
        <v>0.31736111111111115</v>
      </c>
      <c r="M70" s="102" t="s">
        <v>76</v>
      </c>
      <c r="N70" s="100">
        <v>0.32083333333333336</v>
      </c>
      <c r="O70" s="102" t="s">
        <v>75</v>
      </c>
      <c r="P70" s="35" t="str">
        <f t="shared" si="36"/>
        <v>OK</v>
      </c>
      <c r="Q70" s="36">
        <f t="shared" si="37"/>
        <v>3.4722222222222099E-3</v>
      </c>
      <c r="R70" s="36">
        <f t="shared" si="38"/>
        <v>1.3888888888889395E-3</v>
      </c>
      <c r="S70" s="36">
        <f t="shared" si="39"/>
        <v>4.8611111111111494E-3</v>
      </c>
      <c r="T70" s="36">
        <f t="shared" si="41"/>
        <v>6.9444444444444198E-3</v>
      </c>
      <c r="U70" s="35">
        <v>3.3</v>
      </c>
      <c r="V70" s="35">
        <f>INDEX('Počty dní'!A:E,MATCH(E70,'Počty dní'!C:C,0),4)</f>
        <v>205</v>
      </c>
      <c r="W70" s="65">
        <f t="shared" si="40"/>
        <v>676.5</v>
      </c>
    </row>
    <row r="71" spans="1:23" x14ac:dyDescent="0.3">
      <c r="A71" s="96">
        <v>205</v>
      </c>
      <c r="B71" s="35">
        <v>2005</v>
      </c>
      <c r="C71" s="35" t="s">
        <v>18</v>
      </c>
      <c r="D71" s="97"/>
      <c r="E71" s="98" t="str">
        <f>CONCATENATE(C71,D71)</f>
        <v>X</v>
      </c>
      <c r="F71" s="35" t="s">
        <v>133</v>
      </c>
      <c r="G71" s="35">
        <v>8</v>
      </c>
      <c r="H71" s="35" t="str">
        <f>CONCATENATE(F71,"/",G71)</f>
        <v>XXX185/8</v>
      </c>
      <c r="I71" s="97" t="s">
        <v>65</v>
      </c>
      <c r="J71" s="97" t="s">
        <v>65</v>
      </c>
      <c r="K71" s="99">
        <v>0.39444444444444443</v>
      </c>
      <c r="L71" s="100">
        <v>0.39583333333333331</v>
      </c>
      <c r="M71" s="102" t="s">
        <v>75</v>
      </c>
      <c r="N71" s="100">
        <v>0.4291666666666667</v>
      </c>
      <c r="O71" s="102" t="s">
        <v>21</v>
      </c>
      <c r="P71" s="35" t="str">
        <f t="shared" si="36"/>
        <v>OK</v>
      </c>
      <c r="Q71" s="36">
        <f t="shared" si="37"/>
        <v>3.3333333333333381E-2</v>
      </c>
      <c r="R71" s="36">
        <f t="shared" si="38"/>
        <v>1.388888888888884E-3</v>
      </c>
      <c r="S71" s="36">
        <f t="shared" si="39"/>
        <v>3.4722222222222265E-2</v>
      </c>
      <c r="T71" s="36">
        <f t="shared" si="41"/>
        <v>7.3611111111111072E-2</v>
      </c>
      <c r="U71" s="35">
        <v>26.8</v>
      </c>
      <c r="V71" s="35">
        <f>INDEX('Počty dní'!A:E,MATCH(E71,'Počty dní'!C:C,0),4)</f>
        <v>205</v>
      </c>
      <c r="W71" s="65">
        <f>V71*U71</f>
        <v>5494</v>
      </c>
    </row>
    <row r="72" spans="1:23" x14ac:dyDescent="0.3">
      <c r="A72" s="96">
        <v>205</v>
      </c>
      <c r="B72" s="35">
        <v>2005</v>
      </c>
      <c r="C72" s="35" t="s">
        <v>18</v>
      </c>
      <c r="D72" s="97"/>
      <c r="E72" s="98" t="str">
        <f>CONCATENATE(C72,D72)</f>
        <v>X</v>
      </c>
      <c r="F72" s="35" t="s">
        <v>133</v>
      </c>
      <c r="G72" s="35">
        <v>9</v>
      </c>
      <c r="H72" s="35" t="str">
        <f>CONCATENATE(F72,"/",G72)</f>
        <v>XXX185/9</v>
      </c>
      <c r="I72" s="97" t="s">
        <v>65</v>
      </c>
      <c r="J72" s="97" t="s">
        <v>65</v>
      </c>
      <c r="K72" s="99">
        <v>0.52430555555555558</v>
      </c>
      <c r="L72" s="100">
        <v>0.52569444444444446</v>
      </c>
      <c r="M72" s="102" t="s">
        <v>21</v>
      </c>
      <c r="N72" s="100">
        <v>0.55833333333333335</v>
      </c>
      <c r="O72" s="102" t="s">
        <v>75</v>
      </c>
      <c r="P72" s="35" t="str">
        <f t="shared" si="36"/>
        <v>OK</v>
      </c>
      <c r="Q72" s="36">
        <f t="shared" si="37"/>
        <v>3.2638888888888884E-2</v>
      </c>
      <c r="R72" s="36">
        <f t="shared" si="38"/>
        <v>1.388888888888884E-3</v>
      </c>
      <c r="S72" s="36">
        <f t="shared" si="39"/>
        <v>3.4027777777777768E-2</v>
      </c>
      <c r="T72" s="36">
        <f t="shared" si="41"/>
        <v>9.5138888888888884E-2</v>
      </c>
      <c r="U72" s="35">
        <v>26.8</v>
      </c>
      <c r="V72" s="35">
        <f>INDEX('Počty dní'!A:E,MATCH(E72,'Počty dní'!C:C,0),4)</f>
        <v>205</v>
      </c>
      <c r="W72" s="65">
        <f>V72*U72</f>
        <v>5494</v>
      </c>
    </row>
    <row r="73" spans="1:23" x14ac:dyDescent="0.3">
      <c r="A73" s="96">
        <v>205</v>
      </c>
      <c r="B73" s="35">
        <v>2005</v>
      </c>
      <c r="C73" s="35" t="s">
        <v>18</v>
      </c>
      <c r="D73" s="97"/>
      <c r="E73" s="98" t="str">
        <f>CONCATENATE(C73,D73)</f>
        <v>X</v>
      </c>
      <c r="F73" s="35" t="s">
        <v>133</v>
      </c>
      <c r="G73" s="35">
        <v>53</v>
      </c>
      <c r="H73" s="35" t="str">
        <f>CONCATENATE(F73,"/",G73)</f>
        <v>XXX185/53</v>
      </c>
      <c r="I73" s="97" t="s">
        <v>65</v>
      </c>
      <c r="J73" s="97" t="s">
        <v>65</v>
      </c>
      <c r="K73" s="99">
        <v>0.56805555555555554</v>
      </c>
      <c r="L73" s="100">
        <v>0.56944444444444442</v>
      </c>
      <c r="M73" s="102" t="s">
        <v>75</v>
      </c>
      <c r="N73" s="100">
        <v>0.57291666666666663</v>
      </c>
      <c r="O73" s="102" t="s">
        <v>76</v>
      </c>
      <c r="P73" s="35" t="str">
        <f t="shared" si="36"/>
        <v>OK</v>
      </c>
      <c r="Q73" s="36">
        <f t="shared" si="37"/>
        <v>3.4722222222222099E-3</v>
      </c>
      <c r="R73" s="36">
        <f t="shared" si="38"/>
        <v>1.388888888888884E-3</v>
      </c>
      <c r="S73" s="36">
        <f t="shared" si="39"/>
        <v>4.8611111111110938E-3</v>
      </c>
      <c r="T73" s="36">
        <f t="shared" si="41"/>
        <v>9.7222222222221877E-3</v>
      </c>
      <c r="U73" s="35">
        <v>3.3</v>
      </c>
      <c r="V73" s="35">
        <f>INDEX('Počty dní'!A:E,MATCH(E73,'Počty dní'!C:C,0),4)</f>
        <v>205</v>
      </c>
      <c r="W73" s="65">
        <f>V73*U73</f>
        <v>676.5</v>
      </c>
    </row>
    <row r="74" spans="1:23" x14ac:dyDescent="0.3">
      <c r="A74" s="96">
        <v>205</v>
      </c>
      <c r="B74" s="35">
        <v>2005</v>
      </c>
      <c r="C74" s="35" t="s">
        <v>18</v>
      </c>
      <c r="D74" s="97"/>
      <c r="E74" s="98" t="str">
        <f>CONCATENATE(C74,D74)</f>
        <v>X</v>
      </c>
      <c r="F74" s="35" t="s">
        <v>133</v>
      </c>
      <c r="G74" s="35">
        <v>54</v>
      </c>
      <c r="H74" s="35" t="str">
        <f>CONCATENATE(F74,"/",G74)</f>
        <v>XXX185/54</v>
      </c>
      <c r="I74" s="97" t="s">
        <v>65</v>
      </c>
      <c r="J74" s="97" t="s">
        <v>65</v>
      </c>
      <c r="K74" s="99">
        <v>0.57500000000000007</v>
      </c>
      <c r="L74" s="100">
        <v>0.57638888888888895</v>
      </c>
      <c r="M74" s="102" t="s">
        <v>76</v>
      </c>
      <c r="N74" s="100">
        <v>0.57986111111111105</v>
      </c>
      <c r="O74" s="102" t="s">
        <v>75</v>
      </c>
      <c r="P74" s="35" t="str">
        <f t="shared" si="36"/>
        <v>OK</v>
      </c>
      <c r="Q74" s="36">
        <f t="shared" si="37"/>
        <v>3.4722222222220989E-3</v>
      </c>
      <c r="R74" s="36">
        <f t="shared" si="38"/>
        <v>1.388888888888884E-3</v>
      </c>
      <c r="S74" s="36">
        <f t="shared" si="39"/>
        <v>4.8611111111109828E-3</v>
      </c>
      <c r="T74" s="36">
        <f t="shared" si="41"/>
        <v>2.083333333333437E-3</v>
      </c>
      <c r="U74" s="35">
        <v>3.3</v>
      </c>
      <c r="V74" s="35">
        <f>INDEX('Počty dní'!A:E,MATCH(E74,'Počty dní'!C:C,0),4)</f>
        <v>205</v>
      </c>
      <c r="W74" s="65">
        <f>V74*U74</f>
        <v>676.5</v>
      </c>
    </row>
    <row r="75" spans="1:23" x14ac:dyDescent="0.3">
      <c r="A75" s="96">
        <v>205</v>
      </c>
      <c r="B75" s="35">
        <v>2005</v>
      </c>
      <c r="C75" s="35" t="s">
        <v>18</v>
      </c>
      <c r="D75" s="97"/>
      <c r="E75" s="98" t="str">
        <f t="shared" si="34"/>
        <v>X</v>
      </c>
      <c r="F75" s="35" t="s">
        <v>133</v>
      </c>
      <c r="G75" s="35">
        <v>14</v>
      </c>
      <c r="H75" s="35" t="str">
        <f t="shared" si="35"/>
        <v>XXX185/14</v>
      </c>
      <c r="I75" s="97" t="s">
        <v>65</v>
      </c>
      <c r="J75" s="97" t="s">
        <v>65</v>
      </c>
      <c r="K75" s="99">
        <v>0.60277777777777775</v>
      </c>
      <c r="L75" s="100">
        <v>0.60416666666666663</v>
      </c>
      <c r="M75" s="102" t="s">
        <v>75</v>
      </c>
      <c r="N75" s="100">
        <v>0.64097222222222217</v>
      </c>
      <c r="O75" s="102" t="s">
        <v>21</v>
      </c>
      <c r="P75" s="35" t="str">
        <f t="shared" si="36"/>
        <v>OK</v>
      </c>
      <c r="Q75" s="36">
        <f t="shared" si="37"/>
        <v>3.6805555555555536E-2</v>
      </c>
      <c r="R75" s="36">
        <f t="shared" si="38"/>
        <v>1.388888888888884E-3</v>
      </c>
      <c r="S75" s="36">
        <f t="shared" si="39"/>
        <v>3.819444444444442E-2</v>
      </c>
      <c r="T75" s="36">
        <f t="shared" si="41"/>
        <v>2.2916666666666696E-2</v>
      </c>
      <c r="U75" s="35">
        <v>26.8</v>
      </c>
      <c r="V75" s="35">
        <f>INDEX('Počty dní'!A:E,MATCH(E75,'Počty dní'!C:C,0),4)</f>
        <v>205</v>
      </c>
      <c r="W75" s="65">
        <f t="shared" si="40"/>
        <v>5494</v>
      </c>
    </row>
    <row r="76" spans="1:23" x14ac:dyDescent="0.3">
      <c r="A76" s="96">
        <v>205</v>
      </c>
      <c r="B76" s="35">
        <v>2005</v>
      </c>
      <c r="C76" s="35" t="s">
        <v>18</v>
      </c>
      <c r="D76" s="97"/>
      <c r="E76" s="98" t="str">
        <f t="shared" si="34"/>
        <v>X</v>
      </c>
      <c r="F76" s="35" t="s">
        <v>133</v>
      </c>
      <c r="G76" s="35">
        <v>15</v>
      </c>
      <c r="H76" s="35" t="str">
        <f t="shared" si="35"/>
        <v>XXX185/15</v>
      </c>
      <c r="I76" s="97" t="s">
        <v>65</v>
      </c>
      <c r="J76" s="97" t="s">
        <v>65</v>
      </c>
      <c r="K76" s="99">
        <v>0.65138888888888891</v>
      </c>
      <c r="L76" s="100">
        <v>0.65416666666666667</v>
      </c>
      <c r="M76" s="102" t="s">
        <v>21</v>
      </c>
      <c r="N76" s="100">
        <v>0.66875000000000007</v>
      </c>
      <c r="O76" s="35" t="s">
        <v>79</v>
      </c>
      <c r="P76" s="35" t="str">
        <f t="shared" si="36"/>
        <v>OK</v>
      </c>
      <c r="Q76" s="36">
        <f t="shared" si="37"/>
        <v>1.4583333333333393E-2</v>
      </c>
      <c r="R76" s="36">
        <f t="shared" si="38"/>
        <v>2.7777777777777679E-3</v>
      </c>
      <c r="S76" s="36">
        <f t="shared" si="39"/>
        <v>1.736111111111116E-2</v>
      </c>
      <c r="T76" s="36">
        <f t="shared" si="41"/>
        <v>1.0416666666666741E-2</v>
      </c>
      <c r="U76" s="35">
        <v>13.8</v>
      </c>
      <c r="V76" s="35">
        <f>INDEX('Počty dní'!A:E,MATCH(E76,'Počty dní'!C:C,0),4)</f>
        <v>205</v>
      </c>
      <c r="W76" s="65">
        <f t="shared" si="40"/>
        <v>2829</v>
      </c>
    </row>
    <row r="77" spans="1:23" x14ac:dyDescent="0.3">
      <c r="A77" s="96">
        <v>205</v>
      </c>
      <c r="B77" s="35">
        <v>2005</v>
      </c>
      <c r="C77" s="35" t="s">
        <v>18</v>
      </c>
      <c r="D77" s="97"/>
      <c r="E77" s="98" t="str">
        <f t="shared" si="34"/>
        <v>X</v>
      </c>
      <c r="F77" s="35" t="s">
        <v>133</v>
      </c>
      <c r="G77" s="35">
        <v>16</v>
      </c>
      <c r="H77" s="35" t="str">
        <f t="shared" si="35"/>
        <v>XXX185/16</v>
      </c>
      <c r="I77" s="97" t="s">
        <v>65</v>
      </c>
      <c r="J77" s="97" t="s">
        <v>65</v>
      </c>
      <c r="K77" s="99">
        <v>0.66875000000000007</v>
      </c>
      <c r="L77" s="100">
        <v>0.67013888888888884</v>
      </c>
      <c r="M77" s="35" t="s">
        <v>79</v>
      </c>
      <c r="N77" s="100">
        <v>0.68611111111111101</v>
      </c>
      <c r="O77" s="102" t="s">
        <v>21</v>
      </c>
      <c r="P77" s="35" t="str">
        <f t="shared" si="36"/>
        <v>OK</v>
      </c>
      <c r="Q77" s="36">
        <f t="shared" si="37"/>
        <v>1.5972222222222165E-2</v>
      </c>
      <c r="R77" s="36">
        <f t="shared" si="38"/>
        <v>1.3888888888887729E-3</v>
      </c>
      <c r="S77" s="36">
        <f t="shared" si="39"/>
        <v>1.7361111111110938E-2</v>
      </c>
      <c r="T77" s="36">
        <f t="shared" si="41"/>
        <v>0</v>
      </c>
      <c r="U77" s="35">
        <v>13.8</v>
      </c>
      <c r="V77" s="35">
        <f>INDEX('Počty dní'!A:E,MATCH(E77,'Počty dní'!C:C,0),4)</f>
        <v>205</v>
      </c>
      <c r="W77" s="65">
        <f t="shared" si="40"/>
        <v>2829</v>
      </c>
    </row>
    <row r="78" spans="1:23" ht="15" thickBot="1" x14ac:dyDescent="0.35">
      <c r="A78" s="108">
        <v>205</v>
      </c>
      <c r="B78" s="37">
        <v>2005</v>
      </c>
      <c r="C78" s="37" t="s">
        <v>18</v>
      </c>
      <c r="D78" s="109"/>
      <c r="E78" s="110" t="str">
        <f t="shared" si="34"/>
        <v>X</v>
      </c>
      <c r="F78" s="37" t="s">
        <v>133</v>
      </c>
      <c r="G78" s="37">
        <v>17</v>
      </c>
      <c r="H78" s="37" t="str">
        <f t="shared" si="35"/>
        <v>XXX185/17</v>
      </c>
      <c r="I78" s="109" t="s">
        <v>65</v>
      </c>
      <c r="J78" s="109" t="s">
        <v>65</v>
      </c>
      <c r="K78" s="111">
        <v>0.68958333333333333</v>
      </c>
      <c r="L78" s="112">
        <v>0.69236111111111109</v>
      </c>
      <c r="M78" s="113" t="s">
        <v>21</v>
      </c>
      <c r="N78" s="112">
        <v>0.71875</v>
      </c>
      <c r="O78" s="113" t="s">
        <v>78</v>
      </c>
      <c r="P78" s="37"/>
      <c r="Q78" s="68">
        <f t="shared" si="37"/>
        <v>2.6388888888888906E-2</v>
      </c>
      <c r="R78" s="68">
        <f t="shared" si="38"/>
        <v>2.7777777777777679E-3</v>
      </c>
      <c r="S78" s="68">
        <f t="shared" si="39"/>
        <v>2.9166666666666674E-2</v>
      </c>
      <c r="T78" s="68">
        <f t="shared" si="41"/>
        <v>3.4722222222223209E-3</v>
      </c>
      <c r="U78" s="37">
        <v>22.4</v>
      </c>
      <c r="V78" s="37">
        <f>INDEX('Počty dní'!A:E,MATCH(E78,'Počty dní'!C:C,0),4)</f>
        <v>205</v>
      </c>
      <c r="W78" s="69">
        <f t="shared" si="40"/>
        <v>4592</v>
      </c>
    </row>
    <row r="79" spans="1:23" ht="15" thickBot="1" x14ac:dyDescent="0.35">
      <c r="A79" s="115" t="str">
        <f ca="1">CONCATENATE(INDIRECT("R[-3]C[0]",FALSE),"celkem")</f>
        <v>205celkem</v>
      </c>
      <c r="B79" s="70"/>
      <c r="C79" s="70" t="str">
        <f ca="1">INDIRECT("R[-1]C[12]",FALSE)</f>
        <v>Olešenka</v>
      </c>
      <c r="D79" s="80"/>
      <c r="E79" s="70"/>
      <c r="F79" s="80"/>
      <c r="G79" s="70"/>
      <c r="H79" s="116"/>
      <c r="I79" s="117"/>
      <c r="J79" s="118" t="str">
        <f ca="1">INDIRECT("R[-3]C[0]",FALSE)</f>
        <v>S</v>
      </c>
      <c r="K79" s="119"/>
      <c r="L79" s="120"/>
      <c r="M79" s="121"/>
      <c r="N79" s="120"/>
      <c r="O79" s="122"/>
      <c r="P79" s="70"/>
      <c r="Q79" s="71">
        <f>SUM(Q66:Q78)</f>
        <v>0.26458333333333328</v>
      </c>
      <c r="R79" s="71">
        <f>SUM(R66:R78)</f>
        <v>2.0138888888888817E-2</v>
      </c>
      <c r="S79" s="71">
        <f>SUM(S66:S78)</f>
        <v>0.2847222222222221</v>
      </c>
      <c r="T79" s="71">
        <f>SUM(T66:T78)</f>
        <v>0.24097222222222239</v>
      </c>
      <c r="U79" s="72">
        <f>SUM(U66:U78)</f>
        <v>220.40000000000006</v>
      </c>
      <c r="V79" s="73"/>
      <c r="W79" s="74">
        <f>SUM(W66:W78)</f>
        <v>45182</v>
      </c>
    </row>
    <row r="80" spans="1:23" x14ac:dyDescent="0.3">
      <c r="J80" s="28"/>
      <c r="P80" s="38"/>
    </row>
    <row r="81" spans="1:24" ht="15" thickBot="1" x14ac:dyDescent="0.35">
      <c r="C81" s="43"/>
      <c r="D81" s="147"/>
      <c r="E81" s="43"/>
      <c r="F81" s="43"/>
      <c r="G81" s="43"/>
      <c r="H81" s="43"/>
      <c r="J81" s="28"/>
      <c r="L81" s="139"/>
      <c r="M81" s="43"/>
      <c r="N81" s="139"/>
      <c r="O81" s="43"/>
      <c r="U81" s="44"/>
      <c r="V81" s="43"/>
      <c r="W81" s="43"/>
      <c r="X81" s="2"/>
    </row>
    <row r="82" spans="1:24" x14ac:dyDescent="0.3">
      <c r="A82" s="89">
        <v>206</v>
      </c>
      <c r="B82" s="32">
        <v>2006</v>
      </c>
      <c r="C82" s="91" t="s">
        <v>18</v>
      </c>
      <c r="D82" s="148"/>
      <c r="E82" s="91" t="str">
        <f t="shared" ref="E82:E91" si="42">CONCATENATE(C82,D82)</f>
        <v>X</v>
      </c>
      <c r="F82" s="91" t="s">
        <v>129</v>
      </c>
      <c r="G82" s="91">
        <v>5</v>
      </c>
      <c r="H82" s="91" t="str">
        <f t="shared" ref="H82:H91" si="43">CONCATENATE(F82,"/",G82)</f>
        <v>XXX158/5</v>
      </c>
      <c r="I82" s="148" t="s">
        <v>65</v>
      </c>
      <c r="J82" s="90" t="s">
        <v>65</v>
      </c>
      <c r="K82" s="92">
        <v>0.27430555555555552</v>
      </c>
      <c r="L82" s="93">
        <v>0.27638888888888885</v>
      </c>
      <c r="M82" s="91" t="s">
        <v>21</v>
      </c>
      <c r="N82" s="93">
        <v>0.31875000000000003</v>
      </c>
      <c r="O82" s="91" t="s">
        <v>75</v>
      </c>
      <c r="P82" s="32" t="str">
        <f t="shared" ref="P82:P90" si="44">IF(M83=O82,"OK","POZOR")</f>
        <v>OK</v>
      </c>
      <c r="Q82" s="67">
        <f t="shared" ref="Q82:Q91" si="45">IF(ISNUMBER(G82),N82-L82,IF(F82="přejezd",N82-L82,0))</f>
        <v>4.2361111111111183E-2</v>
      </c>
      <c r="R82" s="67">
        <f t="shared" ref="R82:R91" si="46">IF(ISNUMBER(G82),L82-K82,0)</f>
        <v>2.0833333333333259E-3</v>
      </c>
      <c r="S82" s="67">
        <f t="shared" ref="S82:S91" si="47">Q82+R82</f>
        <v>4.4444444444444509E-2</v>
      </c>
      <c r="T82" s="67"/>
      <c r="U82" s="32">
        <v>34.6</v>
      </c>
      <c r="V82" s="32">
        <f>INDEX('Počty dní'!A:E,MATCH(E82,'Počty dní'!C:C,0),4)</f>
        <v>205</v>
      </c>
      <c r="W82" s="76">
        <f t="shared" ref="W82:W91" si="48">V82*U82</f>
        <v>7093</v>
      </c>
      <c r="X82" s="2"/>
    </row>
    <row r="83" spans="1:24" s="2" customFormat="1" x14ac:dyDescent="0.3">
      <c r="A83" s="96">
        <v>206</v>
      </c>
      <c r="B83" s="35">
        <v>2006</v>
      </c>
      <c r="C83" s="98" t="s">
        <v>18</v>
      </c>
      <c r="D83" s="130"/>
      <c r="E83" s="98" t="str">
        <f t="shared" si="42"/>
        <v>X</v>
      </c>
      <c r="F83" s="34" t="s">
        <v>128</v>
      </c>
      <c r="G83" s="98">
        <v>10</v>
      </c>
      <c r="H83" s="98" t="str">
        <f t="shared" si="43"/>
        <v>XXX157/10</v>
      </c>
      <c r="I83" s="130" t="s">
        <v>65</v>
      </c>
      <c r="J83" s="103" t="s">
        <v>65</v>
      </c>
      <c r="K83" s="136">
        <v>0.31875000000000003</v>
      </c>
      <c r="L83" s="137">
        <v>0.31944444444444448</v>
      </c>
      <c r="M83" s="98" t="s">
        <v>75</v>
      </c>
      <c r="N83" s="137">
        <v>0.34583333333333338</v>
      </c>
      <c r="O83" s="98" t="s">
        <v>21</v>
      </c>
      <c r="P83" s="35" t="str">
        <f t="shared" si="44"/>
        <v>OK</v>
      </c>
      <c r="Q83" s="36">
        <f t="shared" si="45"/>
        <v>2.6388888888888906E-2</v>
      </c>
      <c r="R83" s="36">
        <f t="shared" si="46"/>
        <v>6.9444444444444198E-4</v>
      </c>
      <c r="S83" s="36">
        <f t="shared" si="47"/>
        <v>2.7083333333333348E-2</v>
      </c>
      <c r="T83" s="36">
        <f t="shared" ref="T83:T91" si="49">K83-N82</f>
        <v>0</v>
      </c>
      <c r="U83" s="35">
        <v>20.2</v>
      </c>
      <c r="V83" s="35">
        <f>INDEX('Počty dní'!A:E,MATCH(E83,'Počty dní'!C:C,0),4)</f>
        <v>205</v>
      </c>
      <c r="W83" s="66">
        <f t="shared" si="48"/>
        <v>4141</v>
      </c>
    </row>
    <row r="84" spans="1:24" s="2" customFormat="1" x14ac:dyDescent="0.3">
      <c r="A84" s="96">
        <v>206</v>
      </c>
      <c r="B84" s="35">
        <v>2006</v>
      </c>
      <c r="C84" s="98" t="s">
        <v>18</v>
      </c>
      <c r="D84" s="130"/>
      <c r="E84" s="98" t="str">
        <f t="shared" si="42"/>
        <v>X</v>
      </c>
      <c r="F84" s="34" t="s">
        <v>128</v>
      </c>
      <c r="G84" s="98">
        <v>7</v>
      </c>
      <c r="H84" s="98" t="str">
        <f t="shared" si="43"/>
        <v>XXX157/7</v>
      </c>
      <c r="I84" s="130" t="s">
        <v>65</v>
      </c>
      <c r="J84" s="103" t="s">
        <v>65</v>
      </c>
      <c r="K84" s="136">
        <v>0.40069444444444446</v>
      </c>
      <c r="L84" s="137">
        <v>0.40277777777777773</v>
      </c>
      <c r="M84" s="98" t="s">
        <v>21</v>
      </c>
      <c r="N84" s="137">
        <v>0.4291666666666667</v>
      </c>
      <c r="O84" s="98" t="s">
        <v>75</v>
      </c>
      <c r="P84" s="35" t="str">
        <f t="shared" si="44"/>
        <v>OK</v>
      </c>
      <c r="Q84" s="36">
        <f t="shared" si="45"/>
        <v>2.6388888888888962E-2</v>
      </c>
      <c r="R84" s="36">
        <f t="shared" si="46"/>
        <v>2.0833333333332704E-3</v>
      </c>
      <c r="S84" s="36">
        <f t="shared" si="47"/>
        <v>2.8472222222222232E-2</v>
      </c>
      <c r="T84" s="36">
        <f t="shared" si="49"/>
        <v>5.4861111111111083E-2</v>
      </c>
      <c r="U84" s="35">
        <v>20.2</v>
      </c>
      <c r="V84" s="35">
        <f>INDEX('Počty dní'!A:E,MATCH(E84,'Počty dní'!C:C,0),4)</f>
        <v>205</v>
      </c>
      <c r="W84" s="66">
        <f t="shared" si="48"/>
        <v>4141</v>
      </c>
    </row>
    <row r="85" spans="1:24" x14ac:dyDescent="0.3">
      <c r="A85" s="96">
        <v>206</v>
      </c>
      <c r="B85" s="35">
        <v>2006</v>
      </c>
      <c r="C85" s="34" t="s">
        <v>18</v>
      </c>
      <c r="D85" s="103"/>
      <c r="E85" s="98" t="str">
        <f t="shared" si="42"/>
        <v>X</v>
      </c>
      <c r="F85" s="34" t="s">
        <v>128</v>
      </c>
      <c r="G85" s="34">
        <v>14</v>
      </c>
      <c r="H85" s="34" t="str">
        <f t="shared" si="43"/>
        <v>XXX157/14</v>
      </c>
      <c r="I85" s="103" t="s">
        <v>65</v>
      </c>
      <c r="J85" s="103" t="s">
        <v>65</v>
      </c>
      <c r="K85" s="104">
        <v>0.52569444444444446</v>
      </c>
      <c r="L85" s="105">
        <v>0.52777777777777779</v>
      </c>
      <c r="M85" s="133" t="s">
        <v>75</v>
      </c>
      <c r="N85" s="105">
        <v>0.5541666666666667</v>
      </c>
      <c r="O85" s="34" t="s">
        <v>21</v>
      </c>
      <c r="P85" s="35" t="str">
        <f t="shared" si="44"/>
        <v>OK</v>
      </c>
      <c r="Q85" s="36">
        <f t="shared" si="45"/>
        <v>2.6388888888888906E-2</v>
      </c>
      <c r="R85" s="36">
        <f t="shared" si="46"/>
        <v>2.0833333333333259E-3</v>
      </c>
      <c r="S85" s="36">
        <f t="shared" si="47"/>
        <v>2.8472222222222232E-2</v>
      </c>
      <c r="T85" s="36">
        <f t="shared" si="49"/>
        <v>9.6527777777777768E-2</v>
      </c>
      <c r="U85" s="35">
        <v>20.2</v>
      </c>
      <c r="V85" s="35">
        <f>INDEX('Počty dní'!A:E,MATCH(E85,'Počty dní'!C:C,0),4)</f>
        <v>205</v>
      </c>
      <c r="W85" s="66">
        <f t="shared" si="48"/>
        <v>4141</v>
      </c>
      <c r="X85" s="2"/>
    </row>
    <row r="86" spans="1:24" x14ac:dyDescent="0.3">
      <c r="A86" s="96">
        <v>206</v>
      </c>
      <c r="B86" s="35">
        <v>2006</v>
      </c>
      <c r="C86" s="98" t="s">
        <v>18</v>
      </c>
      <c r="D86" s="130"/>
      <c r="E86" s="98" t="str">
        <f t="shared" si="42"/>
        <v>X</v>
      </c>
      <c r="F86" s="98" t="s">
        <v>129</v>
      </c>
      <c r="G86" s="98">
        <v>15</v>
      </c>
      <c r="H86" s="98" t="str">
        <f t="shared" si="43"/>
        <v>XXX158/15</v>
      </c>
      <c r="I86" s="97" t="s">
        <v>65</v>
      </c>
      <c r="J86" s="103" t="s">
        <v>65</v>
      </c>
      <c r="K86" s="99">
        <v>0.56944444444444442</v>
      </c>
      <c r="L86" s="100">
        <v>0.57152777777777775</v>
      </c>
      <c r="M86" s="98" t="s">
        <v>21</v>
      </c>
      <c r="N86" s="100">
        <v>0.6</v>
      </c>
      <c r="O86" s="98" t="s">
        <v>75</v>
      </c>
      <c r="P86" s="35" t="str">
        <f t="shared" si="44"/>
        <v>OK</v>
      </c>
      <c r="Q86" s="36">
        <f t="shared" si="45"/>
        <v>2.8472222222222232E-2</v>
      </c>
      <c r="R86" s="36">
        <f t="shared" si="46"/>
        <v>2.0833333333333259E-3</v>
      </c>
      <c r="S86" s="36">
        <f t="shared" si="47"/>
        <v>3.0555555555555558E-2</v>
      </c>
      <c r="T86" s="36">
        <f t="shared" si="49"/>
        <v>1.5277777777777724E-2</v>
      </c>
      <c r="U86" s="35">
        <v>24.5</v>
      </c>
      <c r="V86" s="35">
        <f>INDEX('Počty dní'!A:E,MATCH(E86,'Počty dní'!C:C,0),4)</f>
        <v>205</v>
      </c>
      <c r="W86" s="66">
        <f t="shared" si="48"/>
        <v>5022.5</v>
      </c>
      <c r="X86" s="2"/>
    </row>
    <row r="87" spans="1:24" x14ac:dyDescent="0.3">
      <c r="A87" s="96">
        <v>206</v>
      </c>
      <c r="B87" s="35">
        <v>2006</v>
      </c>
      <c r="C87" s="98" t="s">
        <v>18</v>
      </c>
      <c r="D87" s="130"/>
      <c r="E87" s="98" t="str">
        <f t="shared" si="42"/>
        <v>X</v>
      </c>
      <c r="F87" s="98" t="s">
        <v>129</v>
      </c>
      <c r="G87" s="98">
        <v>12</v>
      </c>
      <c r="H87" s="98" t="str">
        <f t="shared" si="43"/>
        <v>XXX158/12</v>
      </c>
      <c r="I87" s="97" t="s">
        <v>65</v>
      </c>
      <c r="J87" s="103" t="s">
        <v>65</v>
      </c>
      <c r="K87" s="99">
        <v>0.60625000000000007</v>
      </c>
      <c r="L87" s="100">
        <v>0.60833333333333328</v>
      </c>
      <c r="M87" s="98" t="s">
        <v>75</v>
      </c>
      <c r="N87" s="100">
        <v>0.6479166666666667</v>
      </c>
      <c r="O87" s="98" t="s">
        <v>21</v>
      </c>
      <c r="P87" s="35" t="str">
        <f t="shared" si="44"/>
        <v>OK</v>
      </c>
      <c r="Q87" s="36">
        <f t="shared" si="45"/>
        <v>3.9583333333333415E-2</v>
      </c>
      <c r="R87" s="36">
        <f t="shared" si="46"/>
        <v>2.0833333333332149E-3</v>
      </c>
      <c r="S87" s="36">
        <f t="shared" si="47"/>
        <v>4.166666666666663E-2</v>
      </c>
      <c r="T87" s="36">
        <f t="shared" si="49"/>
        <v>6.2500000000000888E-3</v>
      </c>
      <c r="U87" s="35">
        <v>33</v>
      </c>
      <c r="V87" s="35">
        <f>INDEX('Počty dní'!A:E,MATCH(E87,'Počty dní'!C:C,0),4)</f>
        <v>205</v>
      </c>
      <c r="W87" s="66">
        <f t="shared" si="48"/>
        <v>6765</v>
      </c>
      <c r="X87" s="2"/>
    </row>
    <row r="88" spans="1:24" x14ac:dyDescent="0.3">
      <c r="A88" s="96">
        <v>206</v>
      </c>
      <c r="B88" s="35">
        <v>2006</v>
      </c>
      <c r="C88" s="34" t="s">
        <v>18</v>
      </c>
      <c r="D88" s="103"/>
      <c r="E88" s="34" t="str">
        <f t="shared" si="42"/>
        <v>X</v>
      </c>
      <c r="F88" s="35" t="s">
        <v>124</v>
      </c>
      <c r="G88" s="34">
        <v>19</v>
      </c>
      <c r="H88" s="34" t="str">
        <f t="shared" si="43"/>
        <v>XXX151/19</v>
      </c>
      <c r="I88" s="103" t="s">
        <v>65</v>
      </c>
      <c r="J88" s="103" t="s">
        <v>65</v>
      </c>
      <c r="K88" s="104">
        <v>0.65069444444444446</v>
      </c>
      <c r="L88" s="105">
        <v>0.65277777777777779</v>
      </c>
      <c r="M88" s="34" t="s">
        <v>21</v>
      </c>
      <c r="N88" s="105">
        <v>0.66527777777777775</v>
      </c>
      <c r="O88" s="34" t="s">
        <v>49</v>
      </c>
      <c r="P88" s="35" t="str">
        <f t="shared" si="44"/>
        <v>OK</v>
      </c>
      <c r="Q88" s="36">
        <f t="shared" si="45"/>
        <v>1.2499999999999956E-2</v>
      </c>
      <c r="R88" s="36">
        <f t="shared" si="46"/>
        <v>2.0833333333333259E-3</v>
      </c>
      <c r="S88" s="36">
        <f t="shared" si="47"/>
        <v>1.4583333333333282E-2</v>
      </c>
      <c r="T88" s="36">
        <f t="shared" si="49"/>
        <v>2.7777777777777679E-3</v>
      </c>
      <c r="U88" s="35">
        <v>7.4</v>
      </c>
      <c r="V88" s="35">
        <f>INDEX('Počty dní'!A:E,MATCH(E88,'Počty dní'!C:C,0),4)</f>
        <v>205</v>
      </c>
      <c r="W88" s="65">
        <f t="shared" si="48"/>
        <v>1517</v>
      </c>
      <c r="X88" s="2"/>
    </row>
    <row r="89" spans="1:24" x14ac:dyDescent="0.3">
      <c r="A89" s="96">
        <v>206</v>
      </c>
      <c r="B89" s="35">
        <v>2006</v>
      </c>
      <c r="C89" s="34" t="s">
        <v>18</v>
      </c>
      <c r="D89" s="103"/>
      <c r="E89" s="34" t="str">
        <f t="shared" si="42"/>
        <v>X</v>
      </c>
      <c r="F89" s="35" t="s">
        <v>124</v>
      </c>
      <c r="G89" s="34">
        <v>22</v>
      </c>
      <c r="H89" s="34" t="str">
        <f t="shared" si="43"/>
        <v>XXX151/22</v>
      </c>
      <c r="I89" s="103" t="s">
        <v>65</v>
      </c>
      <c r="J89" s="103" t="s">
        <v>65</v>
      </c>
      <c r="K89" s="104">
        <v>0.66527777777777775</v>
      </c>
      <c r="L89" s="105">
        <v>0.66666666666666663</v>
      </c>
      <c r="M89" s="34" t="s">
        <v>49</v>
      </c>
      <c r="N89" s="105">
        <v>0.6791666666666667</v>
      </c>
      <c r="O89" s="34" t="s">
        <v>21</v>
      </c>
      <c r="P89" s="35" t="str">
        <f t="shared" si="44"/>
        <v>OK</v>
      </c>
      <c r="Q89" s="36">
        <f t="shared" si="45"/>
        <v>1.2500000000000067E-2</v>
      </c>
      <c r="R89" s="36">
        <f t="shared" si="46"/>
        <v>1.388888888888884E-3</v>
      </c>
      <c r="S89" s="36">
        <f t="shared" si="47"/>
        <v>1.3888888888888951E-2</v>
      </c>
      <c r="T89" s="36">
        <f t="shared" si="49"/>
        <v>0</v>
      </c>
      <c r="U89" s="35">
        <v>7.4</v>
      </c>
      <c r="V89" s="35">
        <f>INDEX('Počty dní'!A:E,MATCH(E89,'Počty dní'!C:C,0),4)</f>
        <v>205</v>
      </c>
      <c r="W89" s="65">
        <f t="shared" si="48"/>
        <v>1517</v>
      </c>
      <c r="X89" s="2"/>
    </row>
    <row r="90" spans="1:24" x14ac:dyDescent="0.3">
      <c r="A90" s="96">
        <v>206</v>
      </c>
      <c r="B90" s="35">
        <v>2006</v>
      </c>
      <c r="C90" s="35" t="s">
        <v>18</v>
      </c>
      <c r="D90" s="132"/>
      <c r="E90" s="98" t="str">
        <f t="shared" si="42"/>
        <v>X</v>
      </c>
      <c r="F90" s="35" t="s">
        <v>108</v>
      </c>
      <c r="G90" s="132">
        <v>23</v>
      </c>
      <c r="H90" s="35" t="str">
        <f t="shared" si="43"/>
        <v>XXX117/23</v>
      </c>
      <c r="I90" s="97" t="s">
        <v>65</v>
      </c>
      <c r="J90" s="103" t="s">
        <v>65</v>
      </c>
      <c r="K90" s="99">
        <v>0.68958333333333333</v>
      </c>
      <c r="L90" s="149">
        <v>0.69236111111111109</v>
      </c>
      <c r="M90" s="102" t="s">
        <v>21</v>
      </c>
      <c r="N90" s="149">
        <v>0.7270833333333333</v>
      </c>
      <c r="O90" s="102" t="s">
        <v>43</v>
      </c>
      <c r="P90" s="35" t="str">
        <f t="shared" si="44"/>
        <v>OK</v>
      </c>
      <c r="Q90" s="36">
        <f t="shared" si="45"/>
        <v>3.472222222222221E-2</v>
      </c>
      <c r="R90" s="36">
        <f t="shared" si="46"/>
        <v>2.7777777777777679E-3</v>
      </c>
      <c r="S90" s="36">
        <f t="shared" si="47"/>
        <v>3.7499999999999978E-2</v>
      </c>
      <c r="T90" s="36">
        <f t="shared" si="49"/>
        <v>1.041666666666663E-2</v>
      </c>
      <c r="U90" s="35">
        <v>31.6</v>
      </c>
      <c r="V90" s="35">
        <f>INDEX('Počty dní'!A:E,MATCH(E90,'Počty dní'!C:C,0),4)</f>
        <v>205</v>
      </c>
      <c r="W90" s="65">
        <f t="shared" si="48"/>
        <v>6478</v>
      </c>
      <c r="X90" s="2"/>
    </row>
    <row r="91" spans="1:24" ht="15" thickBot="1" x14ac:dyDescent="0.35">
      <c r="A91" s="108">
        <v>206</v>
      </c>
      <c r="B91" s="37">
        <v>2006</v>
      </c>
      <c r="C91" s="37" t="s">
        <v>18</v>
      </c>
      <c r="D91" s="150"/>
      <c r="E91" s="110" t="str">
        <f t="shared" si="42"/>
        <v>X</v>
      </c>
      <c r="F91" s="37" t="s">
        <v>108</v>
      </c>
      <c r="G91" s="150">
        <v>28</v>
      </c>
      <c r="H91" s="37" t="str">
        <f t="shared" si="43"/>
        <v>XXX117/28</v>
      </c>
      <c r="I91" s="109" t="s">
        <v>65</v>
      </c>
      <c r="J91" s="151" t="s">
        <v>65</v>
      </c>
      <c r="K91" s="111">
        <v>0.77152777777777781</v>
      </c>
      <c r="L91" s="152">
        <v>0.77222222222222225</v>
      </c>
      <c r="M91" s="113" t="s">
        <v>43</v>
      </c>
      <c r="N91" s="152">
        <v>0.80763888888888891</v>
      </c>
      <c r="O91" s="113" t="s">
        <v>21</v>
      </c>
      <c r="P91" s="37"/>
      <c r="Q91" s="68">
        <f t="shared" si="45"/>
        <v>3.5416666666666652E-2</v>
      </c>
      <c r="R91" s="68">
        <f t="shared" si="46"/>
        <v>6.9444444444444198E-4</v>
      </c>
      <c r="S91" s="68">
        <f t="shared" si="47"/>
        <v>3.6111111111111094E-2</v>
      </c>
      <c r="T91" s="68">
        <f t="shared" si="49"/>
        <v>4.4444444444444509E-2</v>
      </c>
      <c r="U91" s="37">
        <v>31.6</v>
      </c>
      <c r="V91" s="37">
        <f>INDEX('Počty dní'!A:E,MATCH(E91,'Počty dní'!C:C,0),4)</f>
        <v>205</v>
      </c>
      <c r="W91" s="69">
        <f t="shared" si="48"/>
        <v>6478</v>
      </c>
      <c r="X91" s="2"/>
    </row>
    <row r="92" spans="1:24" ht="15" thickBot="1" x14ac:dyDescent="0.35">
      <c r="A92" s="115" t="str">
        <f ca="1">CONCATENATE(INDIRECT("R[-3]C[0]",FALSE),"celkem")</f>
        <v>206celkem</v>
      </c>
      <c r="B92" s="70"/>
      <c r="C92" s="70" t="str">
        <f ca="1">INDIRECT("R[-1]C[12]",FALSE)</f>
        <v>Žďár n.Sáz.,,aut.nádr.</v>
      </c>
      <c r="D92" s="80"/>
      <c r="E92" s="70"/>
      <c r="F92" s="80"/>
      <c r="G92" s="70"/>
      <c r="H92" s="116"/>
      <c r="I92" s="117"/>
      <c r="J92" s="119" t="str">
        <f ca="1">INDIRECT("R[-3]C[0]",FALSE)</f>
        <v>S</v>
      </c>
      <c r="K92" s="119"/>
      <c r="L92" s="120"/>
      <c r="M92" s="121"/>
      <c r="N92" s="120"/>
      <c r="O92" s="122"/>
      <c r="P92" s="70"/>
      <c r="Q92" s="71">
        <f>SUM(Q82:Q91)</f>
        <v>0.28472222222222249</v>
      </c>
      <c r="R92" s="71">
        <f>SUM(R82:R91)</f>
        <v>1.8055555555555325E-2</v>
      </c>
      <c r="S92" s="71">
        <f>SUM(S82:S91)</f>
        <v>0.30277777777777781</v>
      </c>
      <c r="T92" s="71">
        <f>SUM(T82:T91)</f>
        <v>0.23055555555555557</v>
      </c>
      <c r="U92" s="72">
        <f>SUM(U82:U91)</f>
        <v>230.7</v>
      </c>
      <c r="V92" s="73"/>
      <c r="W92" s="74">
        <f>SUM(W82:W91)</f>
        <v>47293.5</v>
      </c>
      <c r="X92" s="2"/>
    </row>
    <row r="93" spans="1:24" x14ac:dyDescent="0.3">
      <c r="J93" s="28"/>
      <c r="X93" s="2"/>
    </row>
    <row r="94" spans="1:24" s="2" customFormat="1" ht="15" thickBot="1" x14ac:dyDescent="0.35">
      <c r="A94" s="43"/>
      <c r="B94" s="43"/>
      <c r="C94" s="43"/>
      <c r="D94" s="147"/>
      <c r="E94" s="43"/>
      <c r="F94" s="43"/>
      <c r="G94" s="43"/>
      <c r="H94" s="43"/>
      <c r="I94" s="147"/>
      <c r="J94" s="43"/>
      <c r="K94" s="153"/>
      <c r="L94" s="154"/>
      <c r="M94" s="43"/>
      <c r="N94" s="154"/>
      <c r="O94" s="43"/>
      <c r="P94" s="45"/>
      <c r="Q94" s="43"/>
      <c r="R94" s="28"/>
      <c r="S94" s="43"/>
      <c r="T94" s="43"/>
      <c r="U94" s="43"/>
      <c r="V94" s="43"/>
      <c r="W94" s="43"/>
    </row>
    <row r="95" spans="1:24" x14ac:dyDescent="0.3">
      <c r="A95" s="89">
        <v>207</v>
      </c>
      <c r="B95" s="32">
        <v>2007</v>
      </c>
      <c r="C95" s="91" t="s">
        <v>18</v>
      </c>
      <c r="D95" s="148"/>
      <c r="E95" s="91" t="str">
        <f t="shared" ref="E95:E102" si="50">CONCATENATE(C95,D95)</f>
        <v>X</v>
      </c>
      <c r="F95" s="91" t="s">
        <v>129</v>
      </c>
      <c r="G95" s="91">
        <v>2</v>
      </c>
      <c r="H95" s="91" t="str">
        <f t="shared" ref="H95:H102" si="51">CONCATENATE(F95,"/",G95)</f>
        <v>XXX158/2</v>
      </c>
      <c r="I95" s="90" t="s">
        <v>64</v>
      </c>
      <c r="J95" s="90" t="s">
        <v>64</v>
      </c>
      <c r="K95" s="92">
        <v>0.18888888888888888</v>
      </c>
      <c r="L95" s="93">
        <v>0.18958333333333333</v>
      </c>
      <c r="M95" s="91" t="s">
        <v>80</v>
      </c>
      <c r="N95" s="93">
        <v>0.22083333333333333</v>
      </c>
      <c r="O95" s="91" t="s">
        <v>21</v>
      </c>
      <c r="P95" s="32" t="str">
        <f t="shared" ref="P95:P101" si="52">IF(M96=O95,"OK","POZOR")</f>
        <v>OK</v>
      </c>
      <c r="Q95" s="67">
        <f t="shared" ref="Q95:Q102" si="53">IF(ISNUMBER(G95),N95-L95,IF(F95="přejezd",N95-L95,0))</f>
        <v>3.125E-2</v>
      </c>
      <c r="R95" s="67">
        <f t="shared" ref="R95:R102" si="54">IF(ISNUMBER(G95),L95-K95,0)</f>
        <v>6.9444444444444198E-4</v>
      </c>
      <c r="S95" s="67">
        <f t="shared" ref="S95:S102" si="55">Q95+R95</f>
        <v>3.1944444444444442E-2</v>
      </c>
      <c r="T95" s="67"/>
      <c r="U95" s="32">
        <v>24.9</v>
      </c>
      <c r="V95" s="32">
        <f>INDEX('Počty dní'!A:E,MATCH(E95,'Počty dní'!C:C,0),4)</f>
        <v>205</v>
      </c>
      <c r="W95" s="76">
        <f t="shared" ref="W95:W102" si="56">V95*U95</f>
        <v>5104.5</v>
      </c>
      <c r="X95" s="2"/>
    </row>
    <row r="96" spans="1:24" s="2" customFormat="1" x14ac:dyDescent="0.3">
      <c r="A96" s="96">
        <v>207</v>
      </c>
      <c r="B96" s="35">
        <v>2007</v>
      </c>
      <c r="C96" s="98" t="s">
        <v>18</v>
      </c>
      <c r="D96" s="130"/>
      <c r="E96" s="98" t="str">
        <f t="shared" si="50"/>
        <v>X</v>
      </c>
      <c r="F96" s="34" t="s">
        <v>128</v>
      </c>
      <c r="G96" s="98">
        <v>1</v>
      </c>
      <c r="H96" s="98" t="str">
        <f t="shared" si="51"/>
        <v>XXX157/1</v>
      </c>
      <c r="I96" s="130" t="s">
        <v>65</v>
      </c>
      <c r="J96" s="97" t="s">
        <v>64</v>
      </c>
      <c r="K96" s="99">
        <v>0.22361111111111109</v>
      </c>
      <c r="L96" s="100">
        <v>0.22569444444444445</v>
      </c>
      <c r="M96" s="98" t="s">
        <v>21</v>
      </c>
      <c r="N96" s="100">
        <v>0.24722222222222223</v>
      </c>
      <c r="O96" s="98" t="s">
        <v>75</v>
      </c>
      <c r="P96" s="35" t="str">
        <f t="shared" si="52"/>
        <v>OK</v>
      </c>
      <c r="Q96" s="36">
        <f t="shared" si="53"/>
        <v>2.1527777777777785E-2</v>
      </c>
      <c r="R96" s="36">
        <f t="shared" si="54"/>
        <v>2.0833333333333537E-3</v>
      </c>
      <c r="S96" s="36">
        <f t="shared" si="55"/>
        <v>2.3611111111111138E-2</v>
      </c>
      <c r="T96" s="36">
        <f t="shared" ref="T96:T102" si="57">K96-N95</f>
        <v>2.7777777777777679E-3</v>
      </c>
      <c r="U96" s="35">
        <v>17.7</v>
      </c>
      <c r="V96" s="35">
        <f>INDEX('Počty dní'!A:E,MATCH(E96,'Počty dní'!C:C,0),4)</f>
        <v>205</v>
      </c>
      <c r="W96" s="66">
        <f t="shared" si="56"/>
        <v>3628.5</v>
      </c>
    </row>
    <row r="97" spans="1:24" x14ac:dyDescent="0.3">
      <c r="A97" s="96">
        <v>207</v>
      </c>
      <c r="B97" s="35">
        <v>2007</v>
      </c>
      <c r="C97" s="98" t="s">
        <v>18</v>
      </c>
      <c r="D97" s="130"/>
      <c r="E97" s="98" t="str">
        <f t="shared" si="50"/>
        <v>X</v>
      </c>
      <c r="F97" s="98" t="s">
        <v>129</v>
      </c>
      <c r="G97" s="98">
        <v>4</v>
      </c>
      <c r="H97" s="98" t="str">
        <f t="shared" si="51"/>
        <v>XXX158/4</v>
      </c>
      <c r="I97" s="97" t="s">
        <v>64</v>
      </c>
      <c r="J97" s="97" t="s">
        <v>64</v>
      </c>
      <c r="K97" s="99">
        <v>0.25694444444444448</v>
      </c>
      <c r="L97" s="100">
        <v>0.2590277777777778</v>
      </c>
      <c r="M97" s="98" t="s">
        <v>75</v>
      </c>
      <c r="N97" s="100">
        <v>0.30416666666666664</v>
      </c>
      <c r="O97" s="98" t="s">
        <v>21</v>
      </c>
      <c r="P97" s="35" t="str">
        <f t="shared" si="52"/>
        <v>OK</v>
      </c>
      <c r="Q97" s="36">
        <f t="shared" si="53"/>
        <v>4.513888888888884E-2</v>
      </c>
      <c r="R97" s="36">
        <f t="shared" si="54"/>
        <v>2.0833333333333259E-3</v>
      </c>
      <c r="S97" s="36">
        <f t="shared" si="55"/>
        <v>4.7222222222222165E-2</v>
      </c>
      <c r="T97" s="36">
        <f t="shared" si="57"/>
        <v>9.7222222222222432E-3</v>
      </c>
      <c r="U97" s="35">
        <v>37.200000000000003</v>
      </c>
      <c r="V97" s="35">
        <f>INDEX('Počty dní'!A:E,MATCH(E97,'Počty dní'!C:C,0),4)</f>
        <v>205</v>
      </c>
      <c r="W97" s="66">
        <f t="shared" si="56"/>
        <v>7626.0000000000009</v>
      </c>
      <c r="X97" s="2"/>
    </row>
    <row r="98" spans="1:24" x14ac:dyDescent="0.3">
      <c r="A98" s="96">
        <v>207</v>
      </c>
      <c r="B98" s="35">
        <v>2007</v>
      </c>
      <c r="C98" s="34" t="s">
        <v>18</v>
      </c>
      <c r="D98" s="103"/>
      <c r="E98" s="98" t="str">
        <f t="shared" si="50"/>
        <v>X</v>
      </c>
      <c r="F98" s="98" t="s">
        <v>129</v>
      </c>
      <c r="G98" s="34">
        <v>9</v>
      </c>
      <c r="H98" s="34" t="str">
        <f t="shared" si="51"/>
        <v>XXX158/9</v>
      </c>
      <c r="I98" s="103" t="s">
        <v>65</v>
      </c>
      <c r="J98" s="97" t="s">
        <v>64</v>
      </c>
      <c r="K98" s="104">
        <v>0.3611111111111111</v>
      </c>
      <c r="L98" s="105">
        <v>0.36319444444444443</v>
      </c>
      <c r="M98" s="34" t="s">
        <v>21</v>
      </c>
      <c r="N98" s="105">
        <v>0.40208333333333335</v>
      </c>
      <c r="O98" s="133" t="s">
        <v>75</v>
      </c>
      <c r="P98" s="35" t="str">
        <f t="shared" si="52"/>
        <v>OK</v>
      </c>
      <c r="Q98" s="36">
        <f t="shared" si="53"/>
        <v>3.8888888888888917E-2</v>
      </c>
      <c r="R98" s="36">
        <f t="shared" si="54"/>
        <v>2.0833333333333259E-3</v>
      </c>
      <c r="S98" s="36">
        <f t="shared" si="55"/>
        <v>4.0972222222222243E-2</v>
      </c>
      <c r="T98" s="36">
        <f t="shared" si="57"/>
        <v>5.6944444444444464E-2</v>
      </c>
      <c r="U98" s="35">
        <v>33</v>
      </c>
      <c r="V98" s="35">
        <f>INDEX('Počty dní'!A:E,MATCH(E98,'Počty dní'!C:C,0),4)</f>
        <v>205</v>
      </c>
      <c r="W98" s="66">
        <f t="shared" si="56"/>
        <v>6765</v>
      </c>
    </row>
    <row r="99" spans="1:24" s="3" customFormat="1" x14ac:dyDescent="0.3">
      <c r="A99" s="96">
        <v>207</v>
      </c>
      <c r="B99" s="35">
        <v>2007</v>
      </c>
      <c r="C99" s="98" t="s">
        <v>18</v>
      </c>
      <c r="D99" s="155"/>
      <c r="E99" s="98" t="str">
        <f t="shared" si="50"/>
        <v>X</v>
      </c>
      <c r="F99" s="34" t="s">
        <v>128</v>
      </c>
      <c r="G99" s="98">
        <v>12</v>
      </c>
      <c r="H99" s="98" t="str">
        <f t="shared" si="51"/>
        <v>XXX157/12</v>
      </c>
      <c r="I99" s="130" t="s">
        <v>65</v>
      </c>
      <c r="J99" s="97" t="s">
        <v>64</v>
      </c>
      <c r="K99" s="136">
        <v>0.4291666666666667</v>
      </c>
      <c r="L99" s="137">
        <v>0.43055555555555558</v>
      </c>
      <c r="M99" s="98" t="s">
        <v>75</v>
      </c>
      <c r="N99" s="137">
        <v>0.45694444444444443</v>
      </c>
      <c r="O99" s="98" t="s">
        <v>21</v>
      </c>
      <c r="P99" s="35" t="str">
        <f t="shared" si="52"/>
        <v>OK</v>
      </c>
      <c r="Q99" s="36">
        <f t="shared" si="53"/>
        <v>2.6388888888888851E-2</v>
      </c>
      <c r="R99" s="36">
        <f t="shared" si="54"/>
        <v>1.388888888888884E-3</v>
      </c>
      <c r="S99" s="36">
        <f t="shared" si="55"/>
        <v>2.7777777777777735E-2</v>
      </c>
      <c r="T99" s="36">
        <f t="shared" si="57"/>
        <v>2.7083333333333348E-2</v>
      </c>
      <c r="U99" s="35">
        <v>20.2</v>
      </c>
      <c r="V99" s="35">
        <f>INDEX('Počty dní'!A:E,MATCH(E99,'Počty dní'!C:C,0),4)</f>
        <v>205</v>
      </c>
      <c r="W99" s="66">
        <f t="shared" si="56"/>
        <v>4141</v>
      </c>
      <c r="X99" s="2"/>
    </row>
    <row r="100" spans="1:24" x14ac:dyDescent="0.3">
      <c r="A100" s="96">
        <v>207</v>
      </c>
      <c r="B100" s="35">
        <v>2007</v>
      </c>
      <c r="C100" s="98" t="s">
        <v>18</v>
      </c>
      <c r="D100" s="130">
        <v>10</v>
      </c>
      <c r="E100" s="98" t="str">
        <f t="shared" si="50"/>
        <v>X10</v>
      </c>
      <c r="F100" s="98" t="s">
        <v>129</v>
      </c>
      <c r="G100" s="98">
        <v>13</v>
      </c>
      <c r="H100" s="98" t="str">
        <f t="shared" si="51"/>
        <v>XXX158/13</v>
      </c>
      <c r="I100" s="97" t="s">
        <v>65</v>
      </c>
      <c r="J100" s="97" t="s">
        <v>64</v>
      </c>
      <c r="K100" s="99">
        <v>0.52777777777777779</v>
      </c>
      <c r="L100" s="100">
        <v>0.52986111111111112</v>
      </c>
      <c r="M100" s="98" t="s">
        <v>21</v>
      </c>
      <c r="N100" s="100">
        <v>0.55763888888888891</v>
      </c>
      <c r="O100" s="98" t="s">
        <v>81</v>
      </c>
      <c r="P100" s="35" t="str">
        <f t="shared" si="52"/>
        <v>OK</v>
      </c>
      <c r="Q100" s="36">
        <f t="shared" si="53"/>
        <v>2.777777777777779E-2</v>
      </c>
      <c r="R100" s="36">
        <f t="shared" si="54"/>
        <v>2.0833333333333259E-3</v>
      </c>
      <c r="S100" s="36">
        <f t="shared" si="55"/>
        <v>2.9861111111111116E-2</v>
      </c>
      <c r="T100" s="36">
        <f t="shared" si="57"/>
        <v>7.0833333333333359E-2</v>
      </c>
      <c r="U100" s="35">
        <v>23.4</v>
      </c>
      <c r="V100" s="35">
        <f>INDEX('Počty dní'!A:E,MATCH(E100,'Počty dní'!C:C,0),4)</f>
        <v>195</v>
      </c>
      <c r="W100" s="66">
        <f t="shared" si="56"/>
        <v>4563</v>
      </c>
      <c r="X100" s="2"/>
    </row>
    <row r="101" spans="1:24" x14ac:dyDescent="0.3">
      <c r="A101" s="96">
        <v>207</v>
      </c>
      <c r="B101" s="35">
        <v>2007</v>
      </c>
      <c r="C101" s="98" t="s">
        <v>18</v>
      </c>
      <c r="D101" s="130">
        <v>10</v>
      </c>
      <c r="E101" s="98" t="str">
        <f t="shared" si="50"/>
        <v>X10</v>
      </c>
      <c r="F101" s="98" t="s">
        <v>129</v>
      </c>
      <c r="G101" s="98">
        <v>10</v>
      </c>
      <c r="H101" s="98" t="str">
        <f t="shared" si="51"/>
        <v>XXX158/10</v>
      </c>
      <c r="I101" s="97" t="s">
        <v>65</v>
      </c>
      <c r="J101" s="97" t="s">
        <v>64</v>
      </c>
      <c r="K101" s="99">
        <v>0.57291666666666663</v>
      </c>
      <c r="L101" s="100">
        <v>0.57361111111111118</v>
      </c>
      <c r="M101" s="98" t="s">
        <v>81</v>
      </c>
      <c r="N101" s="100">
        <v>0.60347222222222219</v>
      </c>
      <c r="O101" s="98" t="s">
        <v>21</v>
      </c>
      <c r="P101" s="35" t="str">
        <f t="shared" si="52"/>
        <v>OK</v>
      </c>
      <c r="Q101" s="36">
        <f t="shared" si="53"/>
        <v>2.9861111111111005E-2</v>
      </c>
      <c r="R101" s="36">
        <f t="shared" si="54"/>
        <v>6.94444444444553E-4</v>
      </c>
      <c r="S101" s="36">
        <f t="shared" si="55"/>
        <v>3.0555555555555558E-2</v>
      </c>
      <c r="T101" s="36">
        <f t="shared" si="57"/>
        <v>1.5277777777777724E-2</v>
      </c>
      <c r="U101" s="35">
        <v>25</v>
      </c>
      <c r="V101" s="35">
        <f>INDEX('Počty dní'!A:E,MATCH(E101,'Počty dní'!C:C,0),4)</f>
        <v>195</v>
      </c>
      <c r="W101" s="66">
        <f t="shared" si="56"/>
        <v>4875</v>
      </c>
      <c r="X101" s="2"/>
    </row>
    <row r="102" spans="1:24" ht="15" thickBot="1" x14ac:dyDescent="0.35">
      <c r="A102" s="108">
        <v>207</v>
      </c>
      <c r="B102" s="37">
        <v>2007</v>
      </c>
      <c r="C102" s="110" t="s">
        <v>18</v>
      </c>
      <c r="D102" s="156"/>
      <c r="E102" s="110" t="str">
        <f t="shared" si="50"/>
        <v>X</v>
      </c>
      <c r="F102" s="110" t="s">
        <v>129</v>
      </c>
      <c r="G102" s="110">
        <v>17</v>
      </c>
      <c r="H102" s="110" t="str">
        <f t="shared" si="51"/>
        <v>XXX158/17</v>
      </c>
      <c r="I102" s="109" t="s">
        <v>64</v>
      </c>
      <c r="J102" s="109" t="s">
        <v>64</v>
      </c>
      <c r="K102" s="111">
        <v>0.61111111111111105</v>
      </c>
      <c r="L102" s="112">
        <v>0.61319444444444449</v>
      </c>
      <c r="M102" s="110" t="s">
        <v>21</v>
      </c>
      <c r="N102" s="112">
        <v>0.6430555555555556</v>
      </c>
      <c r="O102" s="110" t="s">
        <v>80</v>
      </c>
      <c r="P102" s="37"/>
      <c r="Q102" s="68">
        <f t="shared" si="53"/>
        <v>2.9861111111111116E-2</v>
      </c>
      <c r="R102" s="68">
        <f t="shared" si="54"/>
        <v>2.083333333333437E-3</v>
      </c>
      <c r="S102" s="68">
        <f t="shared" si="55"/>
        <v>3.1944444444444553E-2</v>
      </c>
      <c r="T102" s="68">
        <f t="shared" si="57"/>
        <v>7.6388888888888618E-3</v>
      </c>
      <c r="U102" s="37">
        <v>24.9</v>
      </c>
      <c r="V102" s="37">
        <f>INDEX('Počty dní'!A:E,MATCH(E102,'Počty dní'!C:C,0),4)</f>
        <v>205</v>
      </c>
      <c r="W102" s="77">
        <f t="shared" si="56"/>
        <v>5104.5</v>
      </c>
      <c r="X102" s="2"/>
    </row>
    <row r="103" spans="1:24" ht="15" thickBot="1" x14ac:dyDescent="0.35">
      <c r="A103" s="115" t="str">
        <f ca="1">CONCATENATE(INDIRECT("R[-3]C[0]",FALSE),"celkem")</f>
        <v>207celkem</v>
      </c>
      <c r="B103" s="70"/>
      <c r="C103" s="70" t="str">
        <f ca="1">INDIRECT("R[-1]C[12]",FALSE)</f>
        <v>Velká Losenice,Pořežín</v>
      </c>
      <c r="D103" s="80"/>
      <c r="E103" s="70"/>
      <c r="F103" s="80"/>
      <c r="G103" s="70"/>
      <c r="H103" s="116"/>
      <c r="I103" s="117"/>
      <c r="J103" s="119" t="str">
        <f ca="1">INDIRECT("R[-3]C[0]",FALSE)</f>
        <v>V</v>
      </c>
      <c r="K103" s="119"/>
      <c r="L103" s="120"/>
      <c r="M103" s="121"/>
      <c r="N103" s="120"/>
      <c r="O103" s="122"/>
      <c r="P103" s="70"/>
      <c r="Q103" s="78">
        <f>SUM(Q95:Q102)</f>
        <v>0.25069444444444433</v>
      </c>
      <c r="R103" s="78">
        <f>SUM(R95:R102)</f>
        <v>1.3194444444444647E-2</v>
      </c>
      <c r="S103" s="78">
        <f>SUM(S95:S102)</f>
        <v>0.26388888888888895</v>
      </c>
      <c r="T103" s="78">
        <f>SUM(T95:T102)</f>
        <v>0.19027777777777777</v>
      </c>
      <c r="U103" s="72">
        <f>SUM(U95:U102)</f>
        <v>206.3</v>
      </c>
      <c r="V103" s="73"/>
      <c r="W103" s="74">
        <f>SUM(W95:W102)</f>
        <v>41807.5</v>
      </c>
      <c r="X103" s="2"/>
    </row>
    <row r="104" spans="1:24" s="2" customFormat="1" x14ac:dyDescent="0.3">
      <c r="A104" s="43"/>
      <c r="B104" s="43"/>
      <c r="C104" s="43"/>
      <c r="D104" s="147"/>
      <c r="E104" s="43"/>
      <c r="F104" s="43"/>
      <c r="G104" s="43"/>
      <c r="H104" s="43"/>
      <c r="I104" s="147"/>
      <c r="J104" s="43"/>
      <c r="K104" s="153"/>
      <c r="L104" s="154"/>
      <c r="M104" s="43"/>
      <c r="N104" s="154"/>
      <c r="O104" s="43"/>
      <c r="P104" s="45"/>
      <c r="Q104" s="43"/>
      <c r="R104" s="28"/>
      <c r="S104" s="43"/>
      <c r="T104" s="43"/>
      <c r="U104" s="44"/>
      <c r="V104" s="43"/>
      <c r="W104" s="43"/>
    </row>
    <row r="105" spans="1:24" s="2" customFormat="1" ht="15" thickBot="1" x14ac:dyDescent="0.35">
      <c r="A105" s="43"/>
      <c r="B105" s="43"/>
      <c r="C105" s="43"/>
      <c r="D105" s="147"/>
      <c r="E105" s="43"/>
      <c r="F105" s="43"/>
      <c r="G105" s="43"/>
      <c r="H105" s="43"/>
      <c r="I105" s="147"/>
      <c r="J105" s="43"/>
      <c r="K105" s="153"/>
      <c r="L105" s="154"/>
      <c r="M105" s="43"/>
      <c r="N105" s="154"/>
      <c r="O105" s="43"/>
      <c r="P105" s="45"/>
      <c r="Q105" s="43"/>
      <c r="R105" s="28"/>
      <c r="S105" s="43"/>
      <c r="T105" s="43"/>
      <c r="U105" s="44"/>
      <c r="V105" s="43"/>
      <c r="W105" s="43"/>
    </row>
    <row r="106" spans="1:24" s="2" customFormat="1" x14ac:dyDescent="0.3">
      <c r="A106" s="157">
        <v>208</v>
      </c>
      <c r="B106" s="32">
        <v>2008</v>
      </c>
      <c r="C106" s="91" t="s">
        <v>18</v>
      </c>
      <c r="D106" s="148"/>
      <c r="E106" s="91" t="str">
        <f t="shared" ref="E106:E114" si="58">CONCATENATE(C106,D106)</f>
        <v>X</v>
      </c>
      <c r="F106" s="32" t="s">
        <v>128</v>
      </c>
      <c r="G106" s="91">
        <v>2</v>
      </c>
      <c r="H106" s="91" t="str">
        <f>CONCATENATE(F106,"/",G106)</f>
        <v>XXX157/2</v>
      </c>
      <c r="I106" s="148" t="s">
        <v>65</v>
      </c>
      <c r="J106" s="90" t="s">
        <v>65</v>
      </c>
      <c r="K106" s="158">
        <v>0.19236111111111112</v>
      </c>
      <c r="L106" s="159">
        <v>0.19444444444444445</v>
      </c>
      <c r="M106" s="91" t="s">
        <v>75</v>
      </c>
      <c r="N106" s="159">
        <v>0.22083333333333333</v>
      </c>
      <c r="O106" s="91" t="s">
        <v>21</v>
      </c>
      <c r="P106" s="32" t="str">
        <f t="shared" ref="P106:P122" si="59">IF(M107=O106,"OK","POZOR")</f>
        <v>OK</v>
      </c>
      <c r="Q106" s="67">
        <f t="shared" ref="Q106:Q123" si="60">IF(ISNUMBER(G106),N106-L106,IF(F106="přejezd",N106-L106,0))</f>
        <v>2.6388888888888878E-2</v>
      </c>
      <c r="R106" s="67">
        <f t="shared" ref="R106:R123" si="61">IF(ISNUMBER(G106),L106-K106,0)</f>
        <v>2.0833333333333259E-3</v>
      </c>
      <c r="S106" s="67">
        <f t="shared" ref="S106:S123" si="62">Q106+R106</f>
        <v>2.8472222222222204E-2</v>
      </c>
      <c r="T106" s="67"/>
      <c r="U106" s="32">
        <v>20.2</v>
      </c>
      <c r="V106" s="32">
        <f>INDEX('Počty dní'!A:E,MATCH(E106,'Počty dní'!C:C,0),4)</f>
        <v>205</v>
      </c>
      <c r="W106" s="76">
        <f>V106*U106</f>
        <v>4141</v>
      </c>
    </row>
    <row r="107" spans="1:24" x14ac:dyDescent="0.3">
      <c r="A107" s="160">
        <v>208</v>
      </c>
      <c r="B107" s="35">
        <v>2008</v>
      </c>
      <c r="C107" s="34" t="s">
        <v>18</v>
      </c>
      <c r="D107" s="103"/>
      <c r="E107" s="34" t="str">
        <f t="shared" si="58"/>
        <v>X</v>
      </c>
      <c r="F107" s="34" t="s">
        <v>126</v>
      </c>
      <c r="G107" s="34">
        <v>1</v>
      </c>
      <c r="H107" s="34" t="str">
        <f>CONCATENATE(F107,"/",G107)</f>
        <v>XXX155/1</v>
      </c>
      <c r="I107" s="103" t="s">
        <v>65</v>
      </c>
      <c r="J107" s="103" t="s">
        <v>65</v>
      </c>
      <c r="K107" s="104">
        <v>0.2388888888888889</v>
      </c>
      <c r="L107" s="105">
        <v>0.2388888888888889</v>
      </c>
      <c r="M107" s="34" t="s">
        <v>21</v>
      </c>
      <c r="N107" s="105">
        <v>0.27083333333333331</v>
      </c>
      <c r="O107" s="34" t="s">
        <v>53</v>
      </c>
      <c r="P107" s="35" t="str">
        <f t="shared" si="59"/>
        <v>OK</v>
      </c>
      <c r="Q107" s="36">
        <f t="shared" si="60"/>
        <v>3.1944444444444414E-2</v>
      </c>
      <c r="R107" s="36">
        <f t="shared" si="61"/>
        <v>0</v>
      </c>
      <c r="S107" s="36">
        <f t="shared" si="62"/>
        <v>3.1944444444444414E-2</v>
      </c>
      <c r="T107" s="36">
        <f t="shared" ref="T107:T123" si="63">K107-N106</f>
        <v>1.8055555555555575E-2</v>
      </c>
      <c r="U107" s="35">
        <v>29</v>
      </c>
      <c r="V107" s="35">
        <f>INDEX('Počty dní'!A:E,MATCH(E107,'Počty dní'!C:C,0),4)</f>
        <v>205</v>
      </c>
      <c r="W107" s="65">
        <f t="shared" ref="W107:W120" si="64">V107*U107</f>
        <v>5945</v>
      </c>
      <c r="X107" s="2"/>
    </row>
    <row r="108" spans="1:24" x14ac:dyDescent="0.3">
      <c r="A108" s="160">
        <v>208</v>
      </c>
      <c r="B108" s="35">
        <v>2008</v>
      </c>
      <c r="C108" s="34" t="s">
        <v>18</v>
      </c>
      <c r="D108" s="103"/>
      <c r="E108" s="34" t="str">
        <f t="shared" si="58"/>
        <v>X</v>
      </c>
      <c r="F108" s="34" t="s">
        <v>126</v>
      </c>
      <c r="G108" s="34">
        <v>6</v>
      </c>
      <c r="H108" s="34" t="str">
        <f>CONCATENATE(F108,"/",G108)</f>
        <v>XXX155/6</v>
      </c>
      <c r="I108" s="103" t="s">
        <v>65</v>
      </c>
      <c r="J108" s="103" t="s">
        <v>65</v>
      </c>
      <c r="K108" s="104">
        <v>0.27083333333333331</v>
      </c>
      <c r="L108" s="105">
        <v>0.27152777777777776</v>
      </c>
      <c r="M108" s="34" t="s">
        <v>53</v>
      </c>
      <c r="N108" s="105">
        <v>0.30416666666666664</v>
      </c>
      <c r="O108" s="34" t="s">
        <v>21</v>
      </c>
      <c r="P108" s="35" t="str">
        <f t="shared" si="59"/>
        <v>OK</v>
      </c>
      <c r="Q108" s="36">
        <f t="shared" si="60"/>
        <v>3.2638888888888884E-2</v>
      </c>
      <c r="R108" s="36">
        <f t="shared" si="61"/>
        <v>6.9444444444444198E-4</v>
      </c>
      <c r="S108" s="36">
        <f t="shared" si="62"/>
        <v>3.3333333333333326E-2</v>
      </c>
      <c r="T108" s="36">
        <f t="shared" si="63"/>
        <v>0</v>
      </c>
      <c r="U108" s="35">
        <v>29</v>
      </c>
      <c r="V108" s="35">
        <f>INDEX('Počty dní'!A:E,MATCH(E108,'Počty dní'!C:C,0),4)</f>
        <v>205</v>
      </c>
      <c r="W108" s="65">
        <f t="shared" si="64"/>
        <v>5945</v>
      </c>
      <c r="X108" s="2"/>
    </row>
    <row r="109" spans="1:24" x14ac:dyDescent="0.3">
      <c r="A109" s="160">
        <v>208</v>
      </c>
      <c r="B109" s="35">
        <v>2008</v>
      </c>
      <c r="C109" s="34" t="s">
        <v>18</v>
      </c>
      <c r="D109" s="103"/>
      <c r="E109" s="34" t="str">
        <f t="shared" si="58"/>
        <v>X</v>
      </c>
      <c r="F109" s="34" t="s">
        <v>127</v>
      </c>
      <c r="G109" s="34">
        <v>5</v>
      </c>
      <c r="H109" s="34" t="str">
        <f t="shared" ref="H109:H120" si="65">CONCATENATE(F109,"/",G109)</f>
        <v>XXX156/5</v>
      </c>
      <c r="I109" s="103" t="s">
        <v>65</v>
      </c>
      <c r="J109" s="103" t="s">
        <v>65</v>
      </c>
      <c r="K109" s="104">
        <v>0.39999999999999997</v>
      </c>
      <c r="L109" s="105">
        <v>0.40277777777777773</v>
      </c>
      <c r="M109" s="34" t="s">
        <v>21</v>
      </c>
      <c r="N109" s="105">
        <v>0.4145833333333333</v>
      </c>
      <c r="O109" s="34" t="s">
        <v>56</v>
      </c>
      <c r="P109" s="35" t="str">
        <f t="shared" si="59"/>
        <v>OK</v>
      </c>
      <c r="Q109" s="36">
        <f t="shared" si="60"/>
        <v>1.1805555555555569E-2</v>
      </c>
      <c r="R109" s="36">
        <f t="shared" si="61"/>
        <v>2.7777777777777679E-3</v>
      </c>
      <c r="S109" s="36">
        <f t="shared" si="62"/>
        <v>1.4583333333333337E-2</v>
      </c>
      <c r="T109" s="36">
        <f t="shared" si="63"/>
        <v>9.5833333333333326E-2</v>
      </c>
      <c r="U109" s="35">
        <v>9.8000000000000007</v>
      </c>
      <c r="V109" s="35">
        <f>INDEX('Počty dní'!A:E,MATCH(E109,'Počty dní'!C:C,0),4)</f>
        <v>205</v>
      </c>
      <c r="W109" s="65">
        <f t="shared" si="64"/>
        <v>2009.0000000000002</v>
      </c>
      <c r="X109" s="2"/>
    </row>
    <row r="110" spans="1:24" x14ac:dyDescent="0.3">
      <c r="A110" s="160">
        <v>208</v>
      </c>
      <c r="B110" s="35">
        <v>2008</v>
      </c>
      <c r="C110" s="34" t="s">
        <v>18</v>
      </c>
      <c r="D110" s="103"/>
      <c r="E110" s="34" t="str">
        <f t="shared" si="58"/>
        <v>X</v>
      </c>
      <c r="F110" s="34" t="s">
        <v>127</v>
      </c>
      <c r="G110" s="34">
        <v>8</v>
      </c>
      <c r="H110" s="34" t="str">
        <f t="shared" si="65"/>
        <v>XXX156/8</v>
      </c>
      <c r="I110" s="103" t="s">
        <v>65</v>
      </c>
      <c r="J110" s="103" t="s">
        <v>65</v>
      </c>
      <c r="K110" s="104">
        <v>0.41597222222222219</v>
      </c>
      <c r="L110" s="105">
        <v>0.41736111111111113</v>
      </c>
      <c r="M110" s="34" t="s">
        <v>56</v>
      </c>
      <c r="N110" s="105">
        <v>0.42986111111111108</v>
      </c>
      <c r="O110" s="34" t="s">
        <v>21</v>
      </c>
      <c r="P110" s="35" t="str">
        <f t="shared" si="59"/>
        <v>OK</v>
      </c>
      <c r="Q110" s="36">
        <f t="shared" si="60"/>
        <v>1.2499999999999956E-2</v>
      </c>
      <c r="R110" s="36">
        <f t="shared" si="61"/>
        <v>1.3888888888889395E-3</v>
      </c>
      <c r="S110" s="36">
        <f t="shared" ref="S110:S117" si="66">Q110+R110</f>
        <v>1.3888888888888895E-2</v>
      </c>
      <c r="T110" s="36">
        <f t="shared" si="63"/>
        <v>1.388888888888884E-3</v>
      </c>
      <c r="U110" s="35">
        <v>9.8000000000000007</v>
      </c>
      <c r="V110" s="35">
        <f>INDEX('Počty dní'!A:E,MATCH(E110,'Počty dní'!C:C,0),4)</f>
        <v>205</v>
      </c>
      <c r="W110" s="65">
        <f t="shared" si="64"/>
        <v>2009.0000000000002</v>
      </c>
      <c r="X110" s="2"/>
    </row>
    <row r="111" spans="1:24" x14ac:dyDescent="0.3">
      <c r="A111" s="160">
        <v>208</v>
      </c>
      <c r="B111" s="35">
        <v>2008</v>
      </c>
      <c r="C111" s="98" t="s">
        <v>18</v>
      </c>
      <c r="D111" s="130"/>
      <c r="E111" s="98" t="str">
        <f t="shared" si="58"/>
        <v>X</v>
      </c>
      <c r="F111" s="98" t="s">
        <v>129</v>
      </c>
      <c r="G111" s="98">
        <v>11</v>
      </c>
      <c r="H111" s="98" t="str">
        <f t="shared" si="65"/>
        <v>XXX158/11</v>
      </c>
      <c r="I111" s="97" t="s">
        <v>65</v>
      </c>
      <c r="J111" s="103" t="s">
        <v>65</v>
      </c>
      <c r="K111" s="99">
        <v>0.44444444444444442</v>
      </c>
      <c r="L111" s="100">
        <v>0.4465277777777778</v>
      </c>
      <c r="M111" s="98" t="s">
        <v>21</v>
      </c>
      <c r="N111" s="100">
        <v>0.48541666666666666</v>
      </c>
      <c r="O111" s="98" t="s">
        <v>75</v>
      </c>
      <c r="P111" s="35" t="str">
        <f t="shared" si="59"/>
        <v>OK</v>
      </c>
      <c r="Q111" s="36">
        <f t="shared" si="60"/>
        <v>3.8888888888888862E-2</v>
      </c>
      <c r="R111" s="36">
        <f t="shared" si="61"/>
        <v>2.0833333333333814E-3</v>
      </c>
      <c r="S111" s="36">
        <f t="shared" si="66"/>
        <v>4.0972222222222243E-2</v>
      </c>
      <c r="T111" s="36">
        <f t="shared" si="63"/>
        <v>1.4583333333333337E-2</v>
      </c>
      <c r="U111" s="35">
        <v>33</v>
      </c>
      <c r="V111" s="35">
        <f>INDEX('Počty dní'!A:E,MATCH(E111,'Počty dní'!C:C,0),4)</f>
        <v>205</v>
      </c>
      <c r="W111" s="66">
        <f t="shared" si="64"/>
        <v>6765</v>
      </c>
      <c r="X111" s="2"/>
    </row>
    <row r="112" spans="1:24" x14ac:dyDescent="0.3">
      <c r="A112" s="160">
        <v>208</v>
      </c>
      <c r="B112" s="35">
        <v>2008</v>
      </c>
      <c r="C112" s="98" t="s">
        <v>18</v>
      </c>
      <c r="D112" s="130"/>
      <c r="E112" s="98" t="str">
        <f t="shared" si="58"/>
        <v>X</v>
      </c>
      <c r="F112" s="98" t="s">
        <v>129</v>
      </c>
      <c r="G112" s="98">
        <v>8</v>
      </c>
      <c r="H112" s="98" t="str">
        <f t="shared" si="65"/>
        <v>XXX158/8</v>
      </c>
      <c r="I112" s="97" t="s">
        <v>65</v>
      </c>
      <c r="J112" s="103" t="s">
        <v>65</v>
      </c>
      <c r="K112" s="99">
        <v>0.51250000000000007</v>
      </c>
      <c r="L112" s="100">
        <v>0.51458333333333328</v>
      </c>
      <c r="M112" s="98" t="s">
        <v>75</v>
      </c>
      <c r="N112" s="100">
        <v>0.5541666666666667</v>
      </c>
      <c r="O112" s="98" t="s">
        <v>21</v>
      </c>
      <c r="P112" s="35" t="str">
        <f t="shared" si="59"/>
        <v>OK</v>
      </c>
      <c r="Q112" s="36">
        <f t="shared" si="60"/>
        <v>3.9583333333333415E-2</v>
      </c>
      <c r="R112" s="36">
        <f t="shared" si="61"/>
        <v>2.0833333333332149E-3</v>
      </c>
      <c r="S112" s="36">
        <f t="shared" si="66"/>
        <v>4.166666666666663E-2</v>
      </c>
      <c r="T112" s="36">
        <f t="shared" si="63"/>
        <v>2.7083333333333404E-2</v>
      </c>
      <c r="U112" s="35">
        <v>33</v>
      </c>
      <c r="V112" s="35">
        <f>INDEX('Počty dní'!A:E,MATCH(E112,'Počty dní'!C:C,0),4)</f>
        <v>205</v>
      </c>
      <c r="W112" s="66">
        <f t="shared" si="64"/>
        <v>6765</v>
      </c>
      <c r="X112" s="2"/>
    </row>
    <row r="113" spans="1:24" x14ac:dyDescent="0.3">
      <c r="A113" s="160">
        <v>208</v>
      </c>
      <c r="B113" s="35">
        <v>2008</v>
      </c>
      <c r="C113" s="98" t="s">
        <v>18</v>
      </c>
      <c r="D113" s="130">
        <v>10</v>
      </c>
      <c r="E113" s="98" t="str">
        <f t="shared" si="58"/>
        <v>X10</v>
      </c>
      <c r="F113" s="98" t="s">
        <v>130</v>
      </c>
      <c r="G113" s="98">
        <v>3</v>
      </c>
      <c r="H113" s="98" t="str">
        <f t="shared" si="65"/>
        <v>XXX159/3</v>
      </c>
      <c r="I113" s="97" t="s">
        <v>65</v>
      </c>
      <c r="J113" s="103" t="s">
        <v>65</v>
      </c>
      <c r="K113" s="99">
        <v>0.5708333333333333</v>
      </c>
      <c r="L113" s="100">
        <v>0.57291666666666663</v>
      </c>
      <c r="M113" s="98" t="s">
        <v>21</v>
      </c>
      <c r="N113" s="100">
        <v>0.59444444444444444</v>
      </c>
      <c r="O113" s="98" t="s">
        <v>83</v>
      </c>
      <c r="P113" s="35" t="str">
        <f t="shared" si="59"/>
        <v>OK</v>
      </c>
      <c r="Q113" s="36">
        <f t="shared" si="60"/>
        <v>2.1527777777777812E-2</v>
      </c>
      <c r="R113" s="36">
        <f t="shared" si="61"/>
        <v>2.0833333333333259E-3</v>
      </c>
      <c r="S113" s="36">
        <f t="shared" si="66"/>
        <v>2.3611111111111138E-2</v>
      </c>
      <c r="T113" s="36">
        <f t="shared" si="63"/>
        <v>1.6666666666666607E-2</v>
      </c>
      <c r="U113" s="35">
        <v>18.600000000000001</v>
      </c>
      <c r="V113" s="35">
        <f>INDEX('Počty dní'!A:E,MATCH(E113,'Počty dní'!C:C,0),4)</f>
        <v>195</v>
      </c>
      <c r="W113" s="66">
        <f t="shared" si="64"/>
        <v>3627.0000000000005</v>
      </c>
      <c r="X113" s="2"/>
    </row>
    <row r="114" spans="1:24" x14ac:dyDescent="0.3">
      <c r="A114" s="160">
        <v>208</v>
      </c>
      <c r="B114" s="35">
        <v>2008</v>
      </c>
      <c r="C114" s="98" t="s">
        <v>18</v>
      </c>
      <c r="D114" s="130">
        <v>10</v>
      </c>
      <c r="E114" s="98" t="str">
        <f t="shared" si="58"/>
        <v>X10</v>
      </c>
      <c r="F114" s="98" t="s">
        <v>130</v>
      </c>
      <c r="G114" s="98">
        <v>4</v>
      </c>
      <c r="H114" s="98" t="str">
        <f t="shared" si="65"/>
        <v>XXX159/4</v>
      </c>
      <c r="I114" s="97" t="s">
        <v>65</v>
      </c>
      <c r="J114" s="103" t="s">
        <v>65</v>
      </c>
      <c r="K114" s="99">
        <v>0.59444444444444444</v>
      </c>
      <c r="L114" s="100">
        <v>0.59513888888888888</v>
      </c>
      <c r="M114" s="98" t="s">
        <v>83</v>
      </c>
      <c r="N114" s="100">
        <v>0.60763888888888895</v>
      </c>
      <c r="O114" s="98" t="s">
        <v>21</v>
      </c>
      <c r="P114" s="35" t="str">
        <f t="shared" si="59"/>
        <v>OK</v>
      </c>
      <c r="Q114" s="36">
        <f t="shared" si="60"/>
        <v>1.2500000000000067E-2</v>
      </c>
      <c r="R114" s="36">
        <f t="shared" si="61"/>
        <v>6.9444444444444198E-4</v>
      </c>
      <c r="S114" s="36">
        <f t="shared" si="66"/>
        <v>1.3194444444444509E-2</v>
      </c>
      <c r="T114" s="36">
        <f t="shared" si="63"/>
        <v>0</v>
      </c>
      <c r="U114" s="35">
        <v>10.3</v>
      </c>
      <c r="V114" s="35">
        <f>INDEX('Počty dní'!A:E,MATCH(E114,'Počty dní'!C:C,0),4)</f>
        <v>195</v>
      </c>
      <c r="W114" s="66">
        <f t="shared" si="64"/>
        <v>2008.5000000000002</v>
      </c>
      <c r="X114" s="2"/>
    </row>
    <row r="115" spans="1:24" x14ac:dyDescent="0.3">
      <c r="A115" s="160">
        <v>208</v>
      </c>
      <c r="B115" s="35">
        <v>2008</v>
      </c>
      <c r="C115" s="34" t="s">
        <v>18</v>
      </c>
      <c r="D115" s="103"/>
      <c r="E115" s="34" t="str">
        <f t="shared" ref="E115:E120" si="67">CONCATENATE(C115,D115)</f>
        <v>X</v>
      </c>
      <c r="F115" s="34" t="s">
        <v>127</v>
      </c>
      <c r="G115" s="34">
        <v>9</v>
      </c>
      <c r="H115" s="34" t="str">
        <f t="shared" si="65"/>
        <v>XXX156/9</v>
      </c>
      <c r="I115" s="103" t="s">
        <v>65</v>
      </c>
      <c r="J115" s="103" t="s">
        <v>65</v>
      </c>
      <c r="K115" s="104">
        <v>0.61597222222222225</v>
      </c>
      <c r="L115" s="105">
        <v>0.61805555555555558</v>
      </c>
      <c r="M115" s="34" t="s">
        <v>21</v>
      </c>
      <c r="N115" s="105">
        <v>0.62986111111111109</v>
      </c>
      <c r="O115" s="34" t="s">
        <v>56</v>
      </c>
      <c r="P115" s="35" t="str">
        <f t="shared" si="59"/>
        <v>OK</v>
      </c>
      <c r="Q115" s="36">
        <f t="shared" si="60"/>
        <v>1.1805555555555514E-2</v>
      </c>
      <c r="R115" s="36">
        <f t="shared" si="61"/>
        <v>2.0833333333333259E-3</v>
      </c>
      <c r="S115" s="36">
        <f t="shared" si="66"/>
        <v>1.388888888888884E-2</v>
      </c>
      <c r="T115" s="36">
        <f t="shared" si="63"/>
        <v>8.3333333333333037E-3</v>
      </c>
      <c r="U115" s="35">
        <v>9.8000000000000007</v>
      </c>
      <c r="V115" s="35">
        <f>INDEX('Počty dní'!A:E,MATCH(E115,'Počty dní'!C:C,0),4)</f>
        <v>205</v>
      </c>
      <c r="W115" s="65">
        <f t="shared" si="64"/>
        <v>2009.0000000000002</v>
      </c>
      <c r="X115" s="2"/>
    </row>
    <row r="116" spans="1:24" x14ac:dyDescent="0.3">
      <c r="A116" s="160">
        <v>208</v>
      </c>
      <c r="B116" s="35">
        <v>2008</v>
      </c>
      <c r="C116" s="34" t="s">
        <v>18</v>
      </c>
      <c r="D116" s="103"/>
      <c r="E116" s="34" t="str">
        <f t="shared" si="67"/>
        <v>X</v>
      </c>
      <c r="F116" s="34" t="s">
        <v>127</v>
      </c>
      <c r="G116" s="34">
        <v>12</v>
      </c>
      <c r="H116" s="34" t="str">
        <f t="shared" si="65"/>
        <v>XXX156/12</v>
      </c>
      <c r="I116" s="103" t="s">
        <v>65</v>
      </c>
      <c r="J116" s="103" t="s">
        <v>65</v>
      </c>
      <c r="K116" s="104">
        <v>0.63124999999999998</v>
      </c>
      <c r="L116" s="105">
        <v>0.63263888888888886</v>
      </c>
      <c r="M116" s="34" t="s">
        <v>56</v>
      </c>
      <c r="N116" s="105">
        <v>0.64513888888888882</v>
      </c>
      <c r="O116" s="34" t="s">
        <v>21</v>
      </c>
      <c r="P116" s="35" t="str">
        <f t="shared" si="59"/>
        <v>OK</v>
      </c>
      <c r="Q116" s="36">
        <f t="shared" si="60"/>
        <v>1.2499999999999956E-2</v>
      </c>
      <c r="R116" s="36">
        <f t="shared" si="61"/>
        <v>1.388888888888884E-3</v>
      </c>
      <c r="S116" s="36">
        <f t="shared" si="66"/>
        <v>1.388888888888884E-2</v>
      </c>
      <c r="T116" s="36">
        <f t="shared" si="63"/>
        <v>1.388888888888884E-3</v>
      </c>
      <c r="U116" s="35">
        <v>9.8000000000000007</v>
      </c>
      <c r="V116" s="35">
        <f>INDEX('Počty dní'!A:E,MATCH(E116,'Počty dní'!C:C,0),4)</f>
        <v>205</v>
      </c>
      <c r="W116" s="65">
        <f t="shared" si="64"/>
        <v>2009.0000000000002</v>
      </c>
      <c r="X116" s="2"/>
    </row>
    <row r="117" spans="1:24" s="2" customFormat="1" x14ac:dyDescent="0.3">
      <c r="A117" s="96">
        <v>206</v>
      </c>
      <c r="B117" s="35">
        <v>2008</v>
      </c>
      <c r="C117" s="98" t="s">
        <v>18</v>
      </c>
      <c r="D117" s="130"/>
      <c r="E117" s="98" t="str">
        <f t="shared" si="67"/>
        <v>X</v>
      </c>
      <c r="F117" s="34" t="s">
        <v>128</v>
      </c>
      <c r="G117" s="98">
        <v>17</v>
      </c>
      <c r="H117" s="98" t="str">
        <f t="shared" si="65"/>
        <v>XXX157/17</v>
      </c>
      <c r="I117" s="103" t="s">
        <v>65</v>
      </c>
      <c r="J117" s="103" t="s">
        <v>65</v>
      </c>
      <c r="K117" s="136">
        <v>0.65138888888888891</v>
      </c>
      <c r="L117" s="100">
        <v>0.65277777777777779</v>
      </c>
      <c r="M117" s="98" t="s">
        <v>21</v>
      </c>
      <c r="N117" s="100">
        <v>0.66805555555555562</v>
      </c>
      <c r="O117" s="98" t="s">
        <v>81</v>
      </c>
      <c r="P117" s="35" t="str">
        <f t="shared" si="59"/>
        <v>OK</v>
      </c>
      <c r="Q117" s="36">
        <f t="shared" si="60"/>
        <v>1.5277777777777835E-2</v>
      </c>
      <c r="R117" s="36">
        <f t="shared" si="61"/>
        <v>1.388888888888884E-3</v>
      </c>
      <c r="S117" s="36">
        <f t="shared" si="66"/>
        <v>1.6666666666666718E-2</v>
      </c>
      <c r="T117" s="36">
        <f t="shared" si="63"/>
        <v>6.2500000000000888E-3</v>
      </c>
      <c r="U117" s="35">
        <v>10.6</v>
      </c>
      <c r="V117" s="35">
        <f>INDEX('Počty dní'!A:E,MATCH(E117,'Počty dní'!C:C,0),4)</f>
        <v>205</v>
      </c>
      <c r="W117" s="66">
        <f t="shared" si="64"/>
        <v>2173</v>
      </c>
    </row>
    <row r="118" spans="1:24" x14ac:dyDescent="0.3">
      <c r="A118" s="96">
        <v>206</v>
      </c>
      <c r="B118" s="35">
        <v>2008</v>
      </c>
      <c r="C118" s="98" t="s">
        <v>18</v>
      </c>
      <c r="D118" s="130"/>
      <c r="E118" s="98" t="str">
        <f t="shared" si="67"/>
        <v>X</v>
      </c>
      <c r="F118" s="98" t="s">
        <v>129</v>
      </c>
      <c r="G118" s="98">
        <v>14</v>
      </c>
      <c r="H118" s="98" t="str">
        <f t="shared" si="65"/>
        <v>XXX158/14</v>
      </c>
      <c r="I118" s="97" t="s">
        <v>65</v>
      </c>
      <c r="J118" s="103" t="s">
        <v>65</v>
      </c>
      <c r="K118" s="99">
        <v>0.66805555555555562</v>
      </c>
      <c r="L118" s="100">
        <v>0.66875000000000007</v>
      </c>
      <c r="M118" s="98" t="s">
        <v>81</v>
      </c>
      <c r="N118" s="100">
        <v>0.69374999999999998</v>
      </c>
      <c r="O118" s="98" t="s">
        <v>21</v>
      </c>
      <c r="P118" s="35" t="str">
        <f t="shared" si="59"/>
        <v>OK</v>
      </c>
      <c r="Q118" s="36">
        <f t="shared" si="60"/>
        <v>2.4999999999999911E-2</v>
      </c>
      <c r="R118" s="36">
        <f t="shared" si="61"/>
        <v>6.9444444444444198E-4</v>
      </c>
      <c r="S118" s="36">
        <f t="shared" si="62"/>
        <v>2.5694444444444353E-2</v>
      </c>
      <c r="T118" s="36">
        <f t="shared" si="63"/>
        <v>0</v>
      </c>
      <c r="U118" s="35">
        <v>23.4</v>
      </c>
      <c r="V118" s="35">
        <f>INDEX('Počty dní'!A:E,MATCH(E118,'Počty dní'!C:C,0),4)</f>
        <v>205</v>
      </c>
      <c r="W118" s="66">
        <f t="shared" si="64"/>
        <v>4797</v>
      </c>
      <c r="X118" s="2"/>
    </row>
    <row r="119" spans="1:24" x14ac:dyDescent="0.3">
      <c r="A119" s="96">
        <v>206</v>
      </c>
      <c r="B119" s="35">
        <v>2008</v>
      </c>
      <c r="C119" s="98" t="s">
        <v>18</v>
      </c>
      <c r="D119" s="130"/>
      <c r="E119" s="98" t="str">
        <f t="shared" si="67"/>
        <v>X</v>
      </c>
      <c r="F119" s="98" t="s">
        <v>129</v>
      </c>
      <c r="G119" s="98">
        <v>19</v>
      </c>
      <c r="H119" s="98" t="str">
        <f t="shared" si="65"/>
        <v>XXX158/19</v>
      </c>
      <c r="I119" s="97" t="s">
        <v>65</v>
      </c>
      <c r="J119" s="103" t="s">
        <v>65</v>
      </c>
      <c r="K119" s="99">
        <v>0.69444444444444453</v>
      </c>
      <c r="L119" s="100">
        <v>0.69652777777777775</v>
      </c>
      <c r="M119" s="98" t="s">
        <v>21</v>
      </c>
      <c r="N119" s="100">
        <v>0.73541666666666661</v>
      </c>
      <c r="O119" s="98" t="s">
        <v>75</v>
      </c>
      <c r="P119" s="35" t="str">
        <f t="shared" si="59"/>
        <v>OK</v>
      </c>
      <c r="Q119" s="36">
        <f t="shared" si="60"/>
        <v>3.8888888888888862E-2</v>
      </c>
      <c r="R119" s="36">
        <f t="shared" si="61"/>
        <v>2.0833333333332149E-3</v>
      </c>
      <c r="S119" s="36">
        <f t="shared" si="62"/>
        <v>4.0972222222222077E-2</v>
      </c>
      <c r="T119" s="36">
        <f t="shared" si="63"/>
        <v>6.94444444444553E-4</v>
      </c>
      <c r="U119" s="35">
        <v>33</v>
      </c>
      <c r="V119" s="35">
        <f>INDEX('Počty dní'!A:E,MATCH(E119,'Počty dní'!C:C,0),4)</f>
        <v>205</v>
      </c>
      <c r="W119" s="66">
        <f t="shared" si="64"/>
        <v>6765</v>
      </c>
      <c r="X119" s="2"/>
    </row>
    <row r="120" spans="1:24" x14ac:dyDescent="0.3">
      <c r="A120" s="96">
        <v>206</v>
      </c>
      <c r="B120" s="35">
        <v>2008</v>
      </c>
      <c r="C120" s="98" t="s">
        <v>18</v>
      </c>
      <c r="D120" s="130"/>
      <c r="E120" s="98" t="str">
        <f t="shared" si="67"/>
        <v>X</v>
      </c>
      <c r="F120" s="98" t="s">
        <v>129</v>
      </c>
      <c r="G120" s="98">
        <v>18</v>
      </c>
      <c r="H120" s="98" t="str">
        <f t="shared" si="65"/>
        <v>XXX158/18</v>
      </c>
      <c r="I120" s="97" t="s">
        <v>65</v>
      </c>
      <c r="J120" s="103" t="s">
        <v>65</v>
      </c>
      <c r="K120" s="99">
        <v>0.76250000000000007</v>
      </c>
      <c r="L120" s="100">
        <v>0.76458333333333339</v>
      </c>
      <c r="M120" s="98" t="s">
        <v>75</v>
      </c>
      <c r="N120" s="100">
        <v>0.8041666666666667</v>
      </c>
      <c r="O120" s="98" t="s">
        <v>21</v>
      </c>
      <c r="P120" s="35" t="str">
        <f t="shared" si="59"/>
        <v>OK</v>
      </c>
      <c r="Q120" s="36">
        <f t="shared" si="60"/>
        <v>3.9583333333333304E-2</v>
      </c>
      <c r="R120" s="36">
        <f t="shared" si="61"/>
        <v>2.0833333333333259E-3</v>
      </c>
      <c r="S120" s="36">
        <f t="shared" si="62"/>
        <v>4.166666666666663E-2</v>
      </c>
      <c r="T120" s="36">
        <f t="shared" si="63"/>
        <v>2.7083333333333459E-2</v>
      </c>
      <c r="U120" s="35">
        <v>33</v>
      </c>
      <c r="V120" s="35">
        <f>INDEX('Počty dní'!A:E,MATCH(E120,'Počty dní'!C:C,0),4)</f>
        <v>205</v>
      </c>
      <c r="W120" s="66">
        <f t="shared" si="64"/>
        <v>6765</v>
      </c>
      <c r="X120" s="2"/>
    </row>
    <row r="121" spans="1:24" s="2" customFormat="1" x14ac:dyDescent="0.3">
      <c r="A121" s="160">
        <v>208</v>
      </c>
      <c r="B121" s="35">
        <v>2008</v>
      </c>
      <c r="C121" s="98" t="s">
        <v>18</v>
      </c>
      <c r="D121" s="130"/>
      <c r="E121" s="98" t="str">
        <f>CONCATENATE(C121,D121)</f>
        <v>X</v>
      </c>
      <c r="F121" s="34" t="s">
        <v>128</v>
      </c>
      <c r="G121" s="98">
        <v>23</v>
      </c>
      <c r="H121" s="98" t="str">
        <f>CONCATENATE(F121,"/",G121)</f>
        <v>XXX157/23</v>
      </c>
      <c r="I121" s="130" t="s">
        <v>65</v>
      </c>
      <c r="J121" s="103" t="s">
        <v>65</v>
      </c>
      <c r="K121" s="136">
        <v>0.81736111111111109</v>
      </c>
      <c r="L121" s="137">
        <v>0.81944444444444453</v>
      </c>
      <c r="M121" s="98" t="s">
        <v>21</v>
      </c>
      <c r="N121" s="137">
        <v>0.84583333333333333</v>
      </c>
      <c r="O121" s="98" t="s">
        <v>75</v>
      </c>
      <c r="P121" s="35" t="str">
        <f t="shared" si="59"/>
        <v>OK</v>
      </c>
      <c r="Q121" s="36">
        <f t="shared" si="60"/>
        <v>2.6388888888888795E-2</v>
      </c>
      <c r="R121" s="36">
        <f t="shared" si="61"/>
        <v>2.083333333333437E-3</v>
      </c>
      <c r="S121" s="36">
        <f t="shared" si="62"/>
        <v>2.8472222222222232E-2</v>
      </c>
      <c r="T121" s="36">
        <f t="shared" si="63"/>
        <v>1.3194444444444398E-2</v>
      </c>
      <c r="U121" s="35">
        <v>20.2</v>
      </c>
      <c r="V121" s="35">
        <f>INDEX('Počty dní'!A:E,MATCH(E121,'Počty dní'!C:C,0),4)</f>
        <v>205</v>
      </c>
      <c r="W121" s="66">
        <f>V121*U121</f>
        <v>4141</v>
      </c>
    </row>
    <row r="122" spans="1:24" x14ac:dyDescent="0.3">
      <c r="A122" s="160">
        <v>208</v>
      </c>
      <c r="B122" s="35">
        <v>2008</v>
      </c>
      <c r="C122" s="98" t="s">
        <v>18</v>
      </c>
      <c r="D122" s="130"/>
      <c r="E122" s="98" t="str">
        <f>CONCATENATE(C122,D122)</f>
        <v>X</v>
      </c>
      <c r="F122" s="98" t="s">
        <v>129</v>
      </c>
      <c r="G122" s="98">
        <v>20</v>
      </c>
      <c r="H122" s="98" t="str">
        <f>CONCATENATE(F122,"/",G122)</f>
        <v>XXX158/20</v>
      </c>
      <c r="I122" s="97" t="s">
        <v>65</v>
      </c>
      <c r="J122" s="103" t="s">
        <v>65</v>
      </c>
      <c r="K122" s="99">
        <v>0.85069444444444453</v>
      </c>
      <c r="L122" s="100">
        <v>0.85277777777777775</v>
      </c>
      <c r="M122" s="98" t="s">
        <v>75</v>
      </c>
      <c r="N122" s="100">
        <v>0.88750000000000007</v>
      </c>
      <c r="O122" s="98" t="s">
        <v>21</v>
      </c>
      <c r="P122" s="35" t="str">
        <f t="shared" si="59"/>
        <v>OK</v>
      </c>
      <c r="Q122" s="36">
        <f t="shared" si="60"/>
        <v>3.4722222222222321E-2</v>
      </c>
      <c r="R122" s="36">
        <f t="shared" si="61"/>
        <v>2.0833333333332149E-3</v>
      </c>
      <c r="S122" s="36">
        <f t="shared" si="62"/>
        <v>3.6805555555555536E-2</v>
      </c>
      <c r="T122" s="36">
        <f t="shared" si="63"/>
        <v>4.8611111111112049E-3</v>
      </c>
      <c r="U122" s="35">
        <v>33</v>
      </c>
      <c r="V122" s="35">
        <f>INDEX('Počty dní'!A:E,MATCH(E122,'Počty dní'!C:C,0),4)</f>
        <v>205</v>
      </c>
      <c r="W122" s="66">
        <f>V122*U122</f>
        <v>6765</v>
      </c>
      <c r="X122" s="2"/>
    </row>
    <row r="123" spans="1:24" ht="15" thickBot="1" x14ac:dyDescent="0.35">
      <c r="A123" s="161">
        <v>208</v>
      </c>
      <c r="B123" s="37">
        <v>2008</v>
      </c>
      <c r="C123" s="110" t="s">
        <v>18</v>
      </c>
      <c r="D123" s="156"/>
      <c r="E123" s="110" t="str">
        <f>CONCATENATE(C123,D123)</f>
        <v>X</v>
      </c>
      <c r="F123" s="110" t="s">
        <v>129</v>
      </c>
      <c r="G123" s="110">
        <v>23</v>
      </c>
      <c r="H123" s="110" t="str">
        <f>CONCATENATE(F123,"/",G123)</f>
        <v>XXX158/23</v>
      </c>
      <c r="I123" s="109" t="s">
        <v>65</v>
      </c>
      <c r="J123" s="151" t="s">
        <v>65</v>
      </c>
      <c r="K123" s="111">
        <v>0.93194444444444446</v>
      </c>
      <c r="L123" s="112">
        <v>0.93402777777777779</v>
      </c>
      <c r="M123" s="110" t="s">
        <v>21</v>
      </c>
      <c r="N123" s="112">
        <v>0.96875</v>
      </c>
      <c r="O123" s="110" t="s">
        <v>75</v>
      </c>
      <c r="P123" s="37"/>
      <c r="Q123" s="68">
        <f t="shared" si="60"/>
        <v>3.472222222222221E-2</v>
      </c>
      <c r="R123" s="68">
        <f t="shared" si="61"/>
        <v>2.0833333333333259E-3</v>
      </c>
      <c r="S123" s="68">
        <f t="shared" si="62"/>
        <v>3.6805555555555536E-2</v>
      </c>
      <c r="T123" s="68">
        <f t="shared" si="63"/>
        <v>4.4444444444444398E-2</v>
      </c>
      <c r="U123" s="37">
        <v>33</v>
      </c>
      <c r="V123" s="37">
        <f>INDEX('Počty dní'!A:E,MATCH(E123,'Počty dní'!C:C,0),4)</f>
        <v>205</v>
      </c>
      <c r="W123" s="77">
        <f>V123*U123</f>
        <v>6765</v>
      </c>
      <c r="X123" s="2"/>
    </row>
    <row r="124" spans="1:24" ht="15" thickBot="1" x14ac:dyDescent="0.35">
      <c r="A124" s="115" t="str">
        <f ca="1">CONCATENATE(INDIRECT("R[-3]C[0]",FALSE),"celkem")</f>
        <v>208celkem</v>
      </c>
      <c r="B124" s="70"/>
      <c r="C124" s="70" t="str">
        <f ca="1">INDIRECT("R[-1]C[12]",FALSE)</f>
        <v>Přibyslav,,Bechyňovo nám.</v>
      </c>
      <c r="D124" s="80"/>
      <c r="E124" s="70"/>
      <c r="F124" s="80"/>
      <c r="G124" s="70"/>
      <c r="H124" s="116"/>
      <c r="I124" s="117"/>
      <c r="J124" s="119" t="str">
        <f ca="1">INDIRECT("R[-3]C[0]",FALSE)</f>
        <v>S</v>
      </c>
      <c r="K124" s="119"/>
      <c r="L124" s="120"/>
      <c r="M124" s="121"/>
      <c r="N124" s="120"/>
      <c r="O124" s="122"/>
      <c r="P124" s="70"/>
      <c r="Q124" s="71">
        <f>SUM(Q106:Q123)</f>
        <v>0.46666666666666656</v>
      </c>
      <c r="R124" s="71">
        <f>SUM(R106:R123)</f>
        <v>2.9861111111110894E-2</v>
      </c>
      <c r="S124" s="71">
        <f>SUM(S106:S123)</f>
        <v>0.49652777777777746</v>
      </c>
      <c r="T124" s="71">
        <f>SUM(T106:T123)</f>
        <v>0.27986111111111145</v>
      </c>
      <c r="U124" s="72">
        <f>SUM(U106:U123)</f>
        <v>398.50000000000006</v>
      </c>
      <c r="V124" s="73"/>
      <c r="W124" s="74">
        <f>SUM(W106:W123)</f>
        <v>81403.5</v>
      </c>
      <c r="X124" s="2"/>
    </row>
    <row r="125" spans="1:24" x14ac:dyDescent="0.3">
      <c r="C125" s="43"/>
      <c r="E125" s="43"/>
      <c r="J125" s="28"/>
      <c r="L125" s="139"/>
      <c r="M125" s="43"/>
      <c r="N125" s="139"/>
      <c r="O125" s="43"/>
      <c r="U125" s="30"/>
      <c r="V125" s="43"/>
      <c r="W125" s="43"/>
      <c r="X125" s="2"/>
    </row>
    <row r="126" spans="1:24" s="2" customFormat="1" ht="15" thickBot="1" x14ac:dyDescent="0.35">
      <c r="A126" s="43"/>
      <c r="B126" s="43"/>
      <c r="C126" s="43"/>
      <c r="D126" s="147"/>
      <c r="E126" s="43"/>
      <c r="F126" s="43"/>
      <c r="G126" s="43"/>
      <c r="H126" s="43"/>
      <c r="I126" s="147"/>
      <c r="J126" s="43"/>
      <c r="K126" s="153"/>
      <c r="L126" s="154"/>
      <c r="M126" s="43"/>
      <c r="N126" s="154"/>
      <c r="O126" s="43"/>
      <c r="P126" s="45"/>
      <c r="Q126" s="43"/>
      <c r="R126" s="28"/>
      <c r="S126" s="43"/>
      <c r="T126" s="43"/>
      <c r="U126" s="44"/>
      <c r="V126" s="43"/>
      <c r="W126" s="43"/>
    </row>
    <row r="127" spans="1:24" s="2" customFormat="1" x14ac:dyDescent="0.3">
      <c r="A127" s="157">
        <v>209</v>
      </c>
      <c r="B127" s="32">
        <v>2009</v>
      </c>
      <c r="C127" s="91" t="s">
        <v>18</v>
      </c>
      <c r="D127" s="148"/>
      <c r="E127" s="91" t="str">
        <f t="shared" ref="E127:E137" si="68">CONCATENATE(C127,D127)</f>
        <v>X</v>
      </c>
      <c r="F127" s="91" t="s">
        <v>129</v>
      </c>
      <c r="G127" s="91">
        <v>1</v>
      </c>
      <c r="H127" s="91" t="str">
        <f t="shared" ref="H127:H137" si="69">CONCATENATE(F127,"/",G127)</f>
        <v>XXX158/1</v>
      </c>
      <c r="I127" s="148" t="s">
        <v>65</v>
      </c>
      <c r="J127" s="90" t="s">
        <v>64</v>
      </c>
      <c r="K127" s="158">
        <v>0.19444444444444445</v>
      </c>
      <c r="L127" s="159">
        <v>0.19583333333333333</v>
      </c>
      <c r="M127" s="91" t="s">
        <v>82</v>
      </c>
      <c r="N127" s="159">
        <v>0.21597222222222223</v>
      </c>
      <c r="O127" s="91" t="s">
        <v>75</v>
      </c>
      <c r="P127" s="32" t="str">
        <f t="shared" ref="P127:P136" si="70">IF(M128=O127,"OK","POZOR")</f>
        <v>OK</v>
      </c>
      <c r="Q127" s="67">
        <f t="shared" ref="Q127:Q137" si="71">IF(ISNUMBER(G127),N127-L127,IF(F127="přejezd",N127-L127,0))</f>
        <v>2.0138888888888901E-2</v>
      </c>
      <c r="R127" s="67">
        <f t="shared" ref="R127:R137" si="72">IF(ISNUMBER(G127),L127-K127,0)</f>
        <v>1.388888888888884E-3</v>
      </c>
      <c r="S127" s="67">
        <f t="shared" ref="S127:S137" si="73">Q127+R127</f>
        <v>2.1527777777777785E-2</v>
      </c>
      <c r="T127" s="67"/>
      <c r="U127" s="32">
        <v>17.3</v>
      </c>
      <c r="V127" s="32">
        <f>INDEX('Počty dní'!A:E,MATCH(E127,'Počty dní'!C:C,0),4)</f>
        <v>205</v>
      </c>
      <c r="W127" s="76">
        <f t="shared" ref="W127:W137" si="74">V127*U127</f>
        <v>3546.5</v>
      </c>
    </row>
    <row r="128" spans="1:24" s="2" customFormat="1" x14ac:dyDescent="0.3">
      <c r="A128" s="160">
        <v>209</v>
      </c>
      <c r="B128" s="35">
        <v>2009</v>
      </c>
      <c r="C128" s="98" t="s">
        <v>18</v>
      </c>
      <c r="D128" s="130"/>
      <c r="E128" s="98" t="str">
        <f t="shared" si="68"/>
        <v>X</v>
      </c>
      <c r="F128" s="34" t="s">
        <v>128</v>
      </c>
      <c r="G128" s="98">
        <v>4</v>
      </c>
      <c r="H128" s="98" t="str">
        <f t="shared" si="69"/>
        <v>XXX157/4</v>
      </c>
      <c r="I128" s="130" t="s">
        <v>65</v>
      </c>
      <c r="J128" s="97" t="s">
        <v>64</v>
      </c>
      <c r="K128" s="136">
        <v>0.21597222222222223</v>
      </c>
      <c r="L128" s="137">
        <v>0.21736111111111112</v>
      </c>
      <c r="M128" s="98" t="s">
        <v>75</v>
      </c>
      <c r="N128" s="137">
        <v>0.23819444444444446</v>
      </c>
      <c r="O128" s="98" t="s">
        <v>21</v>
      </c>
      <c r="P128" s="35" t="str">
        <f t="shared" si="70"/>
        <v>OK</v>
      </c>
      <c r="Q128" s="36">
        <f t="shared" si="71"/>
        <v>2.0833333333333343E-2</v>
      </c>
      <c r="R128" s="36">
        <f t="shared" si="72"/>
        <v>1.388888888888884E-3</v>
      </c>
      <c r="S128" s="36">
        <f t="shared" si="73"/>
        <v>2.2222222222222227E-2</v>
      </c>
      <c r="T128" s="36">
        <f t="shared" ref="T128:T137" si="75">K128-N127</f>
        <v>0</v>
      </c>
      <c r="U128" s="35">
        <v>17.7</v>
      </c>
      <c r="V128" s="35">
        <f>INDEX('Počty dní'!A:E,MATCH(E128,'Počty dní'!C:C,0),4)</f>
        <v>205</v>
      </c>
      <c r="W128" s="66">
        <f t="shared" si="74"/>
        <v>3628.5</v>
      </c>
    </row>
    <row r="129" spans="1:24" s="2" customFormat="1" x14ac:dyDescent="0.3">
      <c r="A129" s="160">
        <v>209</v>
      </c>
      <c r="B129" s="35">
        <v>2009</v>
      </c>
      <c r="C129" s="98" t="s">
        <v>18</v>
      </c>
      <c r="D129" s="130"/>
      <c r="E129" s="98" t="str">
        <f t="shared" si="68"/>
        <v>X</v>
      </c>
      <c r="F129" s="34" t="s">
        <v>128</v>
      </c>
      <c r="G129" s="98">
        <v>3</v>
      </c>
      <c r="H129" s="98" t="str">
        <f t="shared" si="69"/>
        <v>XXX157/3</v>
      </c>
      <c r="I129" s="130" t="s">
        <v>65</v>
      </c>
      <c r="J129" s="97" t="s">
        <v>64</v>
      </c>
      <c r="K129" s="136">
        <v>0.24861111111111112</v>
      </c>
      <c r="L129" s="137">
        <v>0.25</v>
      </c>
      <c r="M129" s="98" t="s">
        <v>21</v>
      </c>
      <c r="N129" s="137">
        <v>0.27638888888888885</v>
      </c>
      <c r="O129" s="98" t="s">
        <v>75</v>
      </c>
      <c r="P129" s="35" t="str">
        <f t="shared" si="70"/>
        <v>OK</v>
      </c>
      <c r="Q129" s="36">
        <f t="shared" si="71"/>
        <v>2.6388888888888851E-2</v>
      </c>
      <c r="R129" s="36">
        <f t="shared" si="72"/>
        <v>1.388888888888884E-3</v>
      </c>
      <c r="S129" s="36">
        <f t="shared" si="73"/>
        <v>2.7777777777777735E-2</v>
      </c>
      <c r="T129" s="36">
        <f t="shared" si="75"/>
        <v>1.0416666666666657E-2</v>
      </c>
      <c r="U129" s="35">
        <v>20.2</v>
      </c>
      <c r="V129" s="35">
        <f>INDEX('Počty dní'!A:E,MATCH(E129,'Počty dní'!C:C,0),4)</f>
        <v>205</v>
      </c>
      <c r="W129" s="66">
        <f t="shared" si="74"/>
        <v>4141</v>
      </c>
    </row>
    <row r="130" spans="1:24" s="2" customFormat="1" x14ac:dyDescent="0.3">
      <c r="A130" s="160">
        <v>209</v>
      </c>
      <c r="B130" s="35">
        <v>2009</v>
      </c>
      <c r="C130" s="98" t="s">
        <v>18</v>
      </c>
      <c r="D130" s="130"/>
      <c r="E130" s="98" t="str">
        <f t="shared" si="68"/>
        <v>X</v>
      </c>
      <c r="F130" s="34" t="s">
        <v>128</v>
      </c>
      <c r="G130" s="98">
        <v>8</v>
      </c>
      <c r="H130" s="98" t="str">
        <f t="shared" si="69"/>
        <v>XXX157/8</v>
      </c>
      <c r="I130" s="130" t="s">
        <v>64</v>
      </c>
      <c r="J130" s="97" t="s">
        <v>64</v>
      </c>
      <c r="K130" s="136">
        <v>0.27638888888888885</v>
      </c>
      <c r="L130" s="137">
        <v>0.27777777777777779</v>
      </c>
      <c r="M130" s="98" t="s">
        <v>75</v>
      </c>
      <c r="N130" s="137">
        <v>0.30416666666666664</v>
      </c>
      <c r="O130" s="98" t="s">
        <v>21</v>
      </c>
      <c r="P130" s="35" t="str">
        <f t="shared" si="70"/>
        <v>OK</v>
      </c>
      <c r="Q130" s="36">
        <f t="shared" si="71"/>
        <v>2.6388888888888851E-2</v>
      </c>
      <c r="R130" s="36">
        <f t="shared" si="72"/>
        <v>1.3888888888889395E-3</v>
      </c>
      <c r="S130" s="36">
        <f t="shared" si="73"/>
        <v>2.777777777777779E-2</v>
      </c>
      <c r="T130" s="36">
        <f t="shared" si="75"/>
        <v>0</v>
      </c>
      <c r="U130" s="35">
        <v>20.2</v>
      </c>
      <c r="V130" s="35">
        <f>INDEX('Počty dní'!A:E,MATCH(E130,'Počty dní'!C:C,0),4)</f>
        <v>205</v>
      </c>
      <c r="W130" s="66">
        <f t="shared" si="74"/>
        <v>4141</v>
      </c>
    </row>
    <row r="131" spans="1:24" x14ac:dyDescent="0.3">
      <c r="A131" s="160">
        <v>209</v>
      </c>
      <c r="B131" s="35">
        <v>2009</v>
      </c>
      <c r="C131" s="34" t="s">
        <v>18</v>
      </c>
      <c r="D131" s="103">
        <v>10</v>
      </c>
      <c r="E131" s="34" t="str">
        <f t="shared" ref="E131:E136" si="76">CONCATENATE(C131,D131)</f>
        <v>X10</v>
      </c>
      <c r="F131" s="35" t="s">
        <v>124</v>
      </c>
      <c r="G131" s="34">
        <v>5</v>
      </c>
      <c r="H131" s="34" t="str">
        <f t="shared" ref="H131:H136" si="77">CONCATENATE(F131,"/",G131)</f>
        <v>XXX151/5</v>
      </c>
      <c r="I131" s="130" t="s">
        <v>64</v>
      </c>
      <c r="J131" s="97" t="s">
        <v>64</v>
      </c>
      <c r="K131" s="136">
        <v>0.30416666666666664</v>
      </c>
      <c r="L131" s="137">
        <v>0.30486111111111108</v>
      </c>
      <c r="M131" s="98" t="s">
        <v>21</v>
      </c>
      <c r="N131" s="137">
        <v>0.30902777777777779</v>
      </c>
      <c r="O131" s="98" t="s">
        <v>50</v>
      </c>
      <c r="P131" s="35" t="str">
        <f t="shared" si="70"/>
        <v>OK</v>
      </c>
      <c r="Q131" s="36">
        <f t="shared" si="71"/>
        <v>4.1666666666667074E-3</v>
      </c>
      <c r="R131" s="36">
        <f t="shared" si="72"/>
        <v>6.9444444444444198E-4</v>
      </c>
      <c r="S131" s="36">
        <f t="shared" si="73"/>
        <v>4.8611111111111494E-3</v>
      </c>
      <c r="T131" s="36">
        <f t="shared" si="75"/>
        <v>0</v>
      </c>
      <c r="U131" s="35">
        <v>3.4</v>
      </c>
      <c r="V131" s="35">
        <f>INDEX('Počty dní'!A:E,MATCH(E131,'Počty dní'!C:C,0),4)</f>
        <v>195</v>
      </c>
      <c r="W131" s="65">
        <f t="shared" ref="W131:W136" si="78">V131*U131</f>
        <v>663</v>
      </c>
      <c r="X131" s="2"/>
    </row>
    <row r="132" spans="1:24" x14ac:dyDescent="0.3">
      <c r="A132" s="160">
        <v>209</v>
      </c>
      <c r="B132" s="35">
        <v>2009</v>
      </c>
      <c r="C132" s="34" t="s">
        <v>18</v>
      </c>
      <c r="D132" s="103">
        <v>10</v>
      </c>
      <c r="E132" s="34" t="str">
        <f t="shared" si="76"/>
        <v>X10</v>
      </c>
      <c r="F132" s="35" t="s">
        <v>124</v>
      </c>
      <c r="G132" s="34">
        <v>8</v>
      </c>
      <c r="H132" s="34" t="str">
        <f t="shared" si="77"/>
        <v>XXX151/8</v>
      </c>
      <c r="I132" s="130" t="s">
        <v>64</v>
      </c>
      <c r="J132" s="97" t="s">
        <v>64</v>
      </c>
      <c r="K132" s="136">
        <v>0.30902777777777779</v>
      </c>
      <c r="L132" s="137">
        <v>0.30972222222222223</v>
      </c>
      <c r="M132" s="98" t="s">
        <v>50</v>
      </c>
      <c r="N132" s="137">
        <v>0.31805555555555554</v>
      </c>
      <c r="O132" s="98" t="s">
        <v>21</v>
      </c>
      <c r="P132" s="35" t="str">
        <f t="shared" si="70"/>
        <v>OK</v>
      </c>
      <c r="Q132" s="36">
        <f t="shared" si="71"/>
        <v>8.3333333333333037E-3</v>
      </c>
      <c r="R132" s="36">
        <f t="shared" si="72"/>
        <v>6.9444444444444198E-4</v>
      </c>
      <c r="S132" s="36">
        <f t="shared" si="73"/>
        <v>9.0277777777777457E-3</v>
      </c>
      <c r="T132" s="36">
        <f t="shared" si="75"/>
        <v>0</v>
      </c>
      <c r="U132" s="35">
        <v>4.8</v>
      </c>
      <c r="V132" s="35">
        <f>INDEX('Počty dní'!A:E,MATCH(E132,'Počty dní'!C:C,0),4)</f>
        <v>195</v>
      </c>
      <c r="W132" s="65">
        <f t="shared" si="78"/>
        <v>936</v>
      </c>
      <c r="X132" s="2"/>
    </row>
    <row r="133" spans="1:24" x14ac:dyDescent="0.3">
      <c r="A133" s="160">
        <v>209</v>
      </c>
      <c r="B133" s="35">
        <v>2009</v>
      </c>
      <c r="C133" s="35" t="s">
        <v>18</v>
      </c>
      <c r="D133" s="162">
        <v>10</v>
      </c>
      <c r="E133" s="98" t="str">
        <f t="shared" si="76"/>
        <v>X10</v>
      </c>
      <c r="F133" s="35" t="s">
        <v>107</v>
      </c>
      <c r="G133" s="132">
        <v>15</v>
      </c>
      <c r="H133" s="35" t="str">
        <f t="shared" si="77"/>
        <v>XXX110/15</v>
      </c>
      <c r="I133" s="97" t="s">
        <v>64</v>
      </c>
      <c r="J133" s="103" t="s">
        <v>64</v>
      </c>
      <c r="K133" s="99">
        <v>0.5625</v>
      </c>
      <c r="L133" s="131">
        <v>0.56597222222222221</v>
      </c>
      <c r="M133" s="101" t="s">
        <v>21</v>
      </c>
      <c r="N133" s="163">
        <v>0.58611111111111114</v>
      </c>
      <c r="O133" s="101" t="s">
        <v>88</v>
      </c>
      <c r="P133" s="35" t="str">
        <f t="shared" si="70"/>
        <v>OK</v>
      </c>
      <c r="Q133" s="36">
        <f t="shared" si="71"/>
        <v>2.0138888888888928E-2</v>
      </c>
      <c r="R133" s="36">
        <f t="shared" si="72"/>
        <v>3.4722222222222099E-3</v>
      </c>
      <c r="S133" s="36">
        <f t="shared" si="73"/>
        <v>2.3611111111111138E-2</v>
      </c>
      <c r="T133" s="36">
        <f t="shared" si="75"/>
        <v>0.24444444444444446</v>
      </c>
      <c r="U133" s="35">
        <v>15.8</v>
      </c>
      <c r="V133" s="35">
        <f>INDEX('Počty dní'!A:E,MATCH(E133,'Počty dní'!C:C,0),4)</f>
        <v>195</v>
      </c>
      <c r="W133" s="65">
        <f t="shared" si="78"/>
        <v>3081</v>
      </c>
      <c r="X133" s="2"/>
    </row>
    <row r="134" spans="1:24" x14ac:dyDescent="0.3">
      <c r="A134" s="160">
        <v>209</v>
      </c>
      <c r="B134" s="35">
        <v>2009</v>
      </c>
      <c r="C134" s="35" t="s">
        <v>18</v>
      </c>
      <c r="D134" s="162">
        <v>10</v>
      </c>
      <c r="E134" s="98" t="str">
        <f t="shared" si="76"/>
        <v>X10</v>
      </c>
      <c r="F134" s="35" t="s">
        <v>107</v>
      </c>
      <c r="G134" s="132">
        <v>20</v>
      </c>
      <c r="H134" s="35" t="str">
        <f t="shared" si="77"/>
        <v>XXX110/20</v>
      </c>
      <c r="I134" s="97" t="s">
        <v>65</v>
      </c>
      <c r="J134" s="103" t="s">
        <v>64</v>
      </c>
      <c r="K134" s="99">
        <v>0.58611111111111114</v>
      </c>
      <c r="L134" s="131">
        <v>0.58750000000000002</v>
      </c>
      <c r="M134" s="101" t="s">
        <v>88</v>
      </c>
      <c r="N134" s="100">
        <v>0.60416666666666663</v>
      </c>
      <c r="O134" s="101" t="s">
        <v>21</v>
      </c>
      <c r="P134" s="35" t="str">
        <f t="shared" si="70"/>
        <v>OK</v>
      </c>
      <c r="Q134" s="36">
        <f t="shared" si="71"/>
        <v>1.6666666666666607E-2</v>
      </c>
      <c r="R134" s="36">
        <f t="shared" si="72"/>
        <v>1.388888888888884E-3</v>
      </c>
      <c r="S134" s="36">
        <f t="shared" si="73"/>
        <v>1.8055555555555491E-2</v>
      </c>
      <c r="T134" s="36">
        <f t="shared" si="75"/>
        <v>0</v>
      </c>
      <c r="U134" s="35">
        <v>15.2</v>
      </c>
      <c r="V134" s="35">
        <f>INDEX('Počty dní'!A:E,MATCH(E134,'Počty dní'!C:C,0),4)</f>
        <v>195</v>
      </c>
      <c r="W134" s="65">
        <f t="shared" si="78"/>
        <v>2964</v>
      </c>
      <c r="X134" s="2"/>
    </row>
    <row r="135" spans="1:24" x14ac:dyDescent="0.3">
      <c r="A135" s="160">
        <v>209</v>
      </c>
      <c r="B135" s="35">
        <v>2009</v>
      </c>
      <c r="C135" s="35" t="s">
        <v>18</v>
      </c>
      <c r="D135" s="163"/>
      <c r="E135" s="98" t="str">
        <f t="shared" si="76"/>
        <v>X</v>
      </c>
      <c r="F135" s="35" t="s">
        <v>107</v>
      </c>
      <c r="G135" s="132">
        <v>21</v>
      </c>
      <c r="H135" s="35" t="str">
        <f t="shared" si="77"/>
        <v>XXX110/21</v>
      </c>
      <c r="I135" s="97" t="s">
        <v>64</v>
      </c>
      <c r="J135" s="103" t="s">
        <v>64</v>
      </c>
      <c r="K135" s="99">
        <v>0.60416666666666663</v>
      </c>
      <c r="L135" s="131">
        <v>0.60763888888888895</v>
      </c>
      <c r="M135" s="101" t="s">
        <v>21</v>
      </c>
      <c r="N135" s="163">
        <v>0.65972222222222221</v>
      </c>
      <c r="O135" s="102" t="s">
        <v>84</v>
      </c>
      <c r="P135" s="35" t="str">
        <f t="shared" si="70"/>
        <v>OK</v>
      </c>
      <c r="Q135" s="36">
        <f t="shared" si="71"/>
        <v>5.2083333333333259E-2</v>
      </c>
      <c r="R135" s="36">
        <f t="shared" si="72"/>
        <v>3.4722222222223209E-3</v>
      </c>
      <c r="S135" s="36">
        <f t="shared" si="73"/>
        <v>5.555555555555558E-2</v>
      </c>
      <c r="T135" s="36">
        <f t="shared" si="75"/>
        <v>0</v>
      </c>
      <c r="U135" s="35">
        <v>49.2</v>
      </c>
      <c r="V135" s="35">
        <f>INDEX('Počty dní'!A:E,MATCH(E135,'Počty dní'!C:C,0),4)</f>
        <v>205</v>
      </c>
      <c r="W135" s="65">
        <f t="shared" si="78"/>
        <v>10086</v>
      </c>
      <c r="X135" s="2"/>
    </row>
    <row r="136" spans="1:24" x14ac:dyDescent="0.3">
      <c r="A136" s="160">
        <v>209</v>
      </c>
      <c r="B136" s="35">
        <v>2009</v>
      </c>
      <c r="C136" s="35" t="s">
        <v>18</v>
      </c>
      <c r="D136" s="131"/>
      <c r="E136" s="98" t="str">
        <f t="shared" si="76"/>
        <v>X</v>
      </c>
      <c r="F136" s="35" t="s">
        <v>107</v>
      </c>
      <c r="G136" s="132">
        <v>28</v>
      </c>
      <c r="H136" s="35" t="str">
        <f t="shared" si="77"/>
        <v>XXX110/28</v>
      </c>
      <c r="I136" s="97" t="s">
        <v>64</v>
      </c>
      <c r="J136" s="103" t="s">
        <v>64</v>
      </c>
      <c r="K136" s="99">
        <v>0.67013888888888884</v>
      </c>
      <c r="L136" s="131">
        <v>0.67361111111111116</v>
      </c>
      <c r="M136" s="102" t="s">
        <v>84</v>
      </c>
      <c r="N136" s="100">
        <v>0.72569444444444453</v>
      </c>
      <c r="O136" s="101" t="s">
        <v>21</v>
      </c>
      <c r="P136" s="35" t="str">
        <f t="shared" si="70"/>
        <v>OK</v>
      </c>
      <c r="Q136" s="36">
        <f t="shared" si="71"/>
        <v>5.208333333333337E-2</v>
      </c>
      <c r="R136" s="36">
        <f t="shared" si="72"/>
        <v>3.4722222222223209E-3</v>
      </c>
      <c r="S136" s="36">
        <f t="shared" si="73"/>
        <v>5.5555555555555691E-2</v>
      </c>
      <c r="T136" s="36">
        <f t="shared" si="75"/>
        <v>1.041666666666663E-2</v>
      </c>
      <c r="U136" s="35">
        <v>49.2</v>
      </c>
      <c r="V136" s="35">
        <f>INDEX('Počty dní'!A:E,MATCH(E136,'Počty dní'!C:C,0),4)</f>
        <v>205</v>
      </c>
      <c r="W136" s="65">
        <f t="shared" si="78"/>
        <v>10086</v>
      </c>
      <c r="X136" s="2"/>
    </row>
    <row r="137" spans="1:24" ht="15" thickBot="1" x14ac:dyDescent="0.35">
      <c r="A137" s="161">
        <v>209</v>
      </c>
      <c r="B137" s="37">
        <v>2009</v>
      </c>
      <c r="C137" s="110" t="s">
        <v>18</v>
      </c>
      <c r="D137" s="156"/>
      <c r="E137" s="110" t="str">
        <f t="shared" si="68"/>
        <v>X</v>
      </c>
      <c r="F137" s="110" t="s">
        <v>129</v>
      </c>
      <c r="G137" s="110">
        <v>21</v>
      </c>
      <c r="H137" s="110" t="str">
        <f t="shared" si="69"/>
        <v>XXX158/21</v>
      </c>
      <c r="I137" s="109" t="s">
        <v>65</v>
      </c>
      <c r="J137" s="109" t="s">
        <v>64</v>
      </c>
      <c r="K137" s="111">
        <v>0.77777777777777779</v>
      </c>
      <c r="L137" s="112">
        <v>0.77986111111111101</v>
      </c>
      <c r="M137" s="110" t="s">
        <v>21</v>
      </c>
      <c r="N137" s="112">
        <v>0.80763888888888891</v>
      </c>
      <c r="O137" s="110" t="s">
        <v>81</v>
      </c>
      <c r="P137" s="37"/>
      <c r="Q137" s="68">
        <f t="shared" si="71"/>
        <v>2.7777777777777901E-2</v>
      </c>
      <c r="R137" s="68">
        <f t="shared" si="72"/>
        <v>2.0833333333332149E-3</v>
      </c>
      <c r="S137" s="68">
        <f t="shared" si="73"/>
        <v>2.9861111111111116E-2</v>
      </c>
      <c r="T137" s="68">
        <f t="shared" si="75"/>
        <v>5.2083333333333259E-2</v>
      </c>
      <c r="U137" s="37">
        <v>23.4</v>
      </c>
      <c r="V137" s="37">
        <f>INDEX('Počty dní'!A:E,MATCH(E137,'Počty dní'!C:C,0),4)</f>
        <v>205</v>
      </c>
      <c r="W137" s="77">
        <f t="shared" si="74"/>
        <v>4797</v>
      </c>
      <c r="X137" s="2"/>
    </row>
    <row r="138" spans="1:24" ht="15" thickBot="1" x14ac:dyDescent="0.35">
      <c r="A138" s="115" t="str">
        <f ca="1">CONCATENATE(INDIRECT("R[-3]C[0]",FALSE),"celkem")</f>
        <v>209celkem</v>
      </c>
      <c r="B138" s="70"/>
      <c r="C138" s="70" t="str">
        <f ca="1">INDIRECT("R[-1]C[12]",FALSE)</f>
        <v>Velká Losenice</v>
      </c>
      <c r="D138" s="80"/>
      <c r="E138" s="70"/>
      <c r="F138" s="80"/>
      <c r="G138" s="70"/>
      <c r="H138" s="116"/>
      <c r="I138" s="117"/>
      <c r="J138" s="119" t="str">
        <f ca="1">INDIRECT("R[-3]C[0]",FALSE)</f>
        <v>V</v>
      </c>
      <c r="K138" s="119"/>
      <c r="L138" s="120"/>
      <c r="M138" s="121"/>
      <c r="N138" s="120"/>
      <c r="O138" s="122"/>
      <c r="P138" s="70"/>
      <c r="Q138" s="71">
        <f>SUM(Q127:Q137)</f>
        <v>0.27500000000000002</v>
      </c>
      <c r="R138" s="71">
        <f>SUM(R127:R137)</f>
        <v>2.0833333333333426E-2</v>
      </c>
      <c r="S138" s="71">
        <f>SUM(S127:S137)</f>
        <v>0.29583333333333345</v>
      </c>
      <c r="T138" s="71">
        <f>SUM(T127:T137)</f>
        <v>0.31736111111111098</v>
      </c>
      <c r="U138" s="72">
        <f>SUM(U127:U137)</f>
        <v>236.4</v>
      </c>
      <c r="V138" s="73"/>
      <c r="W138" s="74">
        <f>SUM(W127:W137)</f>
        <v>48070</v>
      </c>
      <c r="X138" s="2"/>
    </row>
    <row r="139" spans="1:24" x14ac:dyDescent="0.3">
      <c r="D139" s="164"/>
      <c r="E139" s="43"/>
      <c r="G139" s="165"/>
      <c r="J139" s="166"/>
      <c r="K139" s="42"/>
      <c r="L139" s="167"/>
      <c r="M139" s="140"/>
      <c r="N139" s="168"/>
      <c r="O139" s="141"/>
      <c r="X139" s="2"/>
    </row>
    <row r="140" spans="1:24" s="2" customFormat="1" ht="15" thickBot="1" x14ac:dyDescent="0.35">
      <c r="A140" s="43"/>
      <c r="B140" s="43"/>
      <c r="C140" s="43"/>
      <c r="D140" s="147"/>
      <c r="E140" s="43"/>
      <c r="F140" s="43"/>
      <c r="G140" s="43"/>
      <c r="H140" s="43"/>
      <c r="I140" s="147"/>
      <c r="J140" s="147"/>
      <c r="K140" s="153"/>
      <c r="L140" s="154"/>
      <c r="M140" s="43"/>
      <c r="N140" s="154"/>
      <c r="O140" s="43"/>
      <c r="P140" s="45"/>
      <c r="Q140" s="43"/>
      <c r="R140" s="28"/>
      <c r="S140" s="43"/>
      <c r="T140" s="43"/>
      <c r="U140" s="43"/>
      <c r="V140" s="43"/>
      <c r="W140" s="43"/>
    </row>
    <row r="141" spans="1:24" s="2" customFormat="1" x14ac:dyDescent="0.3">
      <c r="A141" s="89">
        <v>210</v>
      </c>
      <c r="B141" s="32">
        <v>2010</v>
      </c>
      <c r="C141" s="32" t="s">
        <v>18</v>
      </c>
      <c r="D141" s="90"/>
      <c r="E141" s="32" t="str">
        <f t="shared" ref="E141:E149" si="79">CONCATENATE(C141,D141)</f>
        <v>X</v>
      </c>
      <c r="F141" s="32" t="s">
        <v>113</v>
      </c>
      <c r="G141" s="32">
        <v>1</v>
      </c>
      <c r="H141" s="32" t="str">
        <f t="shared" ref="H141:H149" si="80">CONCATENATE(F141,"/",G141)</f>
        <v>XXX135/1</v>
      </c>
      <c r="I141" s="90" t="s">
        <v>65</v>
      </c>
      <c r="J141" s="90" t="s">
        <v>64</v>
      </c>
      <c r="K141" s="169">
        <v>0.16874999999999998</v>
      </c>
      <c r="L141" s="170">
        <v>0.17013888888888887</v>
      </c>
      <c r="M141" s="32" t="s">
        <v>22</v>
      </c>
      <c r="N141" s="170">
        <v>0.18541666666666667</v>
      </c>
      <c r="O141" s="32" t="s">
        <v>23</v>
      </c>
      <c r="P141" s="32" t="str">
        <f t="shared" ref="P141:P155" si="81">IF(M142=O141,"OK","POZOR")</f>
        <v>OK</v>
      </c>
      <c r="Q141" s="67">
        <f t="shared" ref="Q141:Q156" si="82">IF(ISNUMBER(G141),N141-L141,IF(F141="přejezd",N141-L141,0))</f>
        <v>1.5277777777777807E-2</v>
      </c>
      <c r="R141" s="67">
        <f t="shared" ref="R141:R156" si="83">IF(ISNUMBER(G141),L141-K141,0)</f>
        <v>1.388888888888884E-3</v>
      </c>
      <c r="S141" s="67">
        <f t="shared" ref="S141:S146" si="84">Q141+R141</f>
        <v>1.6666666666666691E-2</v>
      </c>
      <c r="T141" s="67"/>
      <c r="U141" s="32">
        <v>11.1</v>
      </c>
      <c r="V141" s="32">
        <f>INDEX('Počty dní'!A:E,MATCH(E141,'Počty dní'!C:C,0),4)</f>
        <v>205</v>
      </c>
      <c r="W141" s="33">
        <f t="shared" ref="W141:W156" si="85">V141*U141</f>
        <v>2275.5</v>
      </c>
    </row>
    <row r="142" spans="1:24" x14ac:dyDescent="0.3">
      <c r="A142" s="171">
        <v>210</v>
      </c>
      <c r="B142" s="35">
        <v>2010</v>
      </c>
      <c r="C142" s="34" t="s">
        <v>18</v>
      </c>
      <c r="D142" s="103"/>
      <c r="E142" s="34" t="str">
        <f t="shared" si="79"/>
        <v>X</v>
      </c>
      <c r="F142" s="34" t="s">
        <v>113</v>
      </c>
      <c r="G142" s="34">
        <v>4</v>
      </c>
      <c r="H142" s="34" t="str">
        <f t="shared" si="80"/>
        <v>XXX135/4</v>
      </c>
      <c r="I142" s="103" t="s">
        <v>65</v>
      </c>
      <c r="J142" s="103" t="s">
        <v>64</v>
      </c>
      <c r="K142" s="104">
        <v>0.18541666666666667</v>
      </c>
      <c r="L142" s="105">
        <v>0.18611111111111112</v>
      </c>
      <c r="M142" s="34" t="s">
        <v>23</v>
      </c>
      <c r="N142" s="105">
        <v>0.20138888888888887</v>
      </c>
      <c r="O142" s="34" t="s">
        <v>27</v>
      </c>
      <c r="P142" s="35" t="str">
        <f t="shared" si="81"/>
        <v>OK</v>
      </c>
      <c r="Q142" s="36">
        <f t="shared" si="82"/>
        <v>1.5277777777777751E-2</v>
      </c>
      <c r="R142" s="36">
        <f t="shared" si="83"/>
        <v>6.9444444444444198E-4</v>
      </c>
      <c r="S142" s="36">
        <f t="shared" si="84"/>
        <v>1.5972222222222193E-2</v>
      </c>
      <c r="T142" s="36">
        <f t="shared" ref="T142:T156" si="86">K142-N141</f>
        <v>0</v>
      </c>
      <c r="U142" s="35">
        <v>11.8</v>
      </c>
      <c r="V142" s="35">
        <f>INDEX('Počty dní'!A:E,MATCH(E142,'Počty dní'!C:C,0),4)</f>
        <v>205</v>
      </c>
      <c r="W142" s="65">
        <f t="shared" si="85"/>
        <v>2419</v>
      </c>
      <c r="X142" s="2"/>
    </row>
    <row r="143" spans="1:24" x14ac:dyDescent="0.3">
      <c r="A143" s="171">
        <v>210</v>
      </c>
      <c r="B143" s="35">
        <v>2010</v>
      </c>
      <c r="C143" s="34" t="s">
        <v>18</v>
      </c>
      <c r="D143" s="103"/>
      <c r="E143" s="34" t="str">
        <f t="shared" si="79"/>
        <v>X</v>
      </c>
      <c r="F143" s="34" t="s">
        <v>113</v>
      </c>
      <c r="G143" s="34">
        <v>8</v>
      </c>
      <c r="H143" s="34" t="str">
        <f t="shared" si="80"/>
        <v>XXX135/8</v>
      </c>
      <c r="I143" s="103" t="s">
        <v>65</v>
      </c>
      <c r="J143" s="103" t="s">
        <v>64</v>
      </c>
      <c r="K143" s="104">
        <v>0.21875</v>
      </c>
      <c r="L143" s="105">
        <v>0.22222222222222221</v>
      </c>
      <c r="M143" s="34" t="s">
        <v>27</v>
      </c>
      <c r="N143" s="105">
        <v>0.24652777777777779</v>
      </c>
      <c r="O143" s="34" t="s">
        <v>19</v>
      </c>
      <c r="P143" s="35" t="str">
        <f t="shared" si="81"/>
        <v>OK</v>
      </c>
      <c r="Q143" s="36">
        <f t="shared" si="82"/>
        <v>2.430555555555558E-2</v>
      </c>
      <c r="R143" s="36">
        <f t="shared" si="83"/>
        <v>3.4722222222222099E-3</v>
      </c>
      <c r="S143" s="36">
        <f t="shared" si="84"/>
        <v>2.777777777777779E-2</v>
      </c>
      <c r="T143" s="36">
        <f t="shared" si="86"/>
        <v>1.7361111111111133E-2</v>
      </c>
      <c r="U143" s="35">
        <v>17.100000000000001</v>
      </c>
      <c r="V143" s="35">
        <f>INDEX('Počty dní'!A:E,MATCH(E143,'Počty dní'!C:C,0),4)</f>
        <v>205</v>
      </c>
      <c r="W143" s="65">
        <f t="shared" si="85"/>
        <v>3505.5000000000005</v>
      </c>
      <c r="X143" s="2"/>
    </row>
    <row r="144" spans="1:24" s="2" customFormat="1" x14ac:dyDescent="0.3">
      <c r="A144" s="171">
        <v>210</v>
      </c>
      <c r="B144" s="35">
        <v>2010</v>
      </c>
      <c r="C144" s="34" t="s">
        <v>18</v>
      </c>
      <c r="D144" s="103"/>
      <c r="E144" s="34" t="str">
        <f t="shared" si="79"/>
        <v>X</v>
      </c>
      <c r="F144" s="34" t="s">
        <v>113</v>
      </c>
      <c r="G144" s="34">
        <v>9</v>
      </c>
      <c r="H144" s="34" t="str">
        <f t="shared" si="80"/>
        <v>XXX135/9</v>
      </c>
      <c r="I144" s="103" t="s">
        <v>64</v>
      </c>
      <c r="J144" s="103" t="s">
        <v>64</v>
      </c>
      <c r="K144" s="104">
        <v>0.25138888888888888</v>
      </c>
      <c r="L144" s="105">
        <v>0.25347222222222221</v>
      </c>
      <c r="M144" s="34" t="s">
        <v>19</v>
      </c>
      <c r="N144" s="105">
        <v>0.30416666666666664</v>
      </c>
      <c r="O144" s="34" t="s">
        <v>24</v>
      </c>
      <c r="P144" s="35" t="str">
        <f t="shared" si="81"/>
        <v>OK</v>
      </c>
      <c r="Q144" s="36">
        <f t="shared" si="82"/>
        <v>5.0694444444444431E-2</v>
      </c>
      <c r="R144" s="36">
        <f t="shared" si="83"/>
        <v>2.0833333333333259E-3</v>
      </c>
      <c r="S144" s="36">
        <f t="shared" si="84"/>
        <v>5.2777777777777757E-2</v>
      </c>
      <c r="T144" s="36">
        <f t="shared" si="86"/>
        <v>4.8611111111110938E-3</v>
      </c>
      <c r="U144" s="35">
        <v>34.1</v>
      </c>
      <c r="V144" s="35">
        <f>INDEX('Počty dní'!A:E,MATCH(E144,'Počty dní'!C:C,0),4)</f>
        <v>205</v>
      </c>
      <c r="W144" s="65">
        <f t="shared" si="85"/>
        <v>6990.5</v>
      </c>
    </row>
    <row r="145" spans="1:48" x14ac:dyDescent="0.3">
      <c r="A145" s="171">
        <v>210</v>
      </c>
      <c r="B145" s="35">
        <v>2010</v>
      </c>
      <c r="C145" s="34" t="s">
        <v>18</v>
      </c>
      <c r="D145" s="103">
        <v>25</v>
      </c>
      <c r="E145" s="34" t="str">
        <f t="shared" si="79"/>
        <v>X25</v>
      </c>
      <c r="F145" s="34" t="s">
        <v>113</v>
      </c>
      <c r="G145" s="34">
        <v>16</v>
      </c>
      <c r="H145" s="34" t="str">
        <f t="shared" si="80"/>
        <v>XXX135/16</v>
      </c>
      <c r="I145" s="103" t="s">
        <v>65</v>
      </c>
      <c r="J145" s="103" t="s">
        <v>64</v>
      </c>
      <c r="K145" s="104">
        <v>0.30416666666666664</v>
      </c>
      <c r="L145" s="105">
        <v>0.30763888888888891</v>
      </c>
      <c r="M145" s="34" t="s">
        <v>24</v>
      </c>
      <c r="N145" s="105">
        <v>0.31944444444444448</v>
      </c>
      <c r="O145" s="34" t="s">
        <v>26</v>
      </c>
      <c r="P145" s="35" t="str">
        <f t="shared" si="81"/>
        <v>OK</v>
      </c>
      <c r="Q145" s="36">
        <f t="shared" si="82"/>
        <v>1.1805555555555569E-2</v>
      </c>
      <c r="R145" s="36">
        <f t="shared" si="83"/>
        <v>3.4722222222222654E-3</v>
      </c>
      <c r="S145" s="36">
        <f t="shared" si="84"/>
        <v>1.5277777777777835E-2</v>
      </c>
      <c r="T145" s="36">
        <f t="shared" si="86"/>
        <v>0</v>
      </c>
      <c r="U145" s="35">
        <v>8.5</v>
      </c>
      <c r="V145" s="35">
        <f>INDEX('Počty dní'!A:E,MATCH(E145,'Počty dní'!C:C,0),4)</f>
        <v>205</v>
      </c>
      <c r="W145" s="65">
        <f t="shared" si="85"/>
        <v>1742.5</v>
      </c>
      <c r="X145" s="2"/>
    </row>
    <row r="146" spans="1:48" s="2" customFormat="1" x14ac:dyDescent="0.3">
      <c r="A146" s="171">
        <v>210</v>
      </c>
      <c r="B146" s="35">
        <v>2010</v>
      </c>
      <c r="C146" s="34" t="s">
        <v>18</v>
      </c>
      <c r="D146" s="103">
        <v>25</v>
      </c>
      <c r="E146" s="34" t="str">
        <f t="shared" si="79"/>
        <v>X25</v>
      </c>
      <c r="F146" s="34" t="s">
        <v>113</v>
      </c>
      <c r="G146" s="34">
        <v>15</v>
      </c>
      <c r="H146" s="34" t="str">
        <f t="shared" si="80"/>
        <v>XXX135/15</v>
      </c>
      <c r="I146" s="103" t="s">
        <v>65</v>
      </c>
      <c r="J146" s="103" t="s">
        <v>64</v>
      </c>
      <c r="K146" s="104">
        <v>0.33333333333333331</v>
      </c>
      <c r="L146" s="105">
        <v>0.3347222222222222</v>
      </c>
      <c r="M146" s="34" t="s">
        <v>26</v>
      </c>
      <c r="N146" s="105">
        <v>0.34583333333333338</v>
      </c>
      <c r="O146" s="34" t="s">
        <v>24</v>
      </c>
      <c r="P146" s="35" t="str">
        <f t="shared" si="81"/>
        <v>OK</v>
      </c>
      <c r="Q146" s="36">
        <f t="shared" si="82"/>
        <v>1.1111111111111183E-2</v>
      </c>
      <c r="R146" s="36">
        <f t="shared" si="83"/>
        <v>1.388888888888884E-3</v>
      </c>
      <c r="S146" s="36">
        <f t="shared" si="84"/>
        <v>1.2500000000000067E-2</v>
      </c>
      <c r="T146" s="36">
        <f t="shared" si="86"/>
        <v>1.388888888888884E-2</v>
      </c>
      <c r="U146" s="35">
        <v>8.5</v>
      </c>
      <c r="V146" s="35">
        <f>INDEX('Počty dní'!A:E,MATCH(E146,'Počty dní'!C:C,0),4)</f>
        <v>205</v>
      </c>
      <c r="W146" s="65">
        <f t="shared" si="85"/>
        <v>1742.5</v>
      </c>
    </row>
    <row r="147" spans="1:48" x14ac:dyDescent="0.3">
      <c r="A147" s="171">
        <v>210</v>
      </c>
      <c r="B147" s="35">
        <v>2010</v>
      </c>
      <c r="C147" s="34" t="s">
        <v>18</v>
      </c>
      <c r="D147" s="103"/>
      <c r="E147" s="34" t="str">
        <f t="shared" si="79"/>
        <v>X</v>
      </c>
      <c r="F147" s="34" t="s">
        <v>113</v>
      </c>
      <c r="G147" s="34">
        <v>18</v>
      </c>
      <c r="H147" s="34" t="str">
        <f t="shared" si="80"/>
        <v>XXX135/18</v>
      </c>
      <c r="I147" s="103" t="s">
        <v>65</v>
      </c>
      <c r="J147" s="103" t="s">
        <v>64</v>
      </c>
      <c r="K147" s="104">
        <v>0.3611111111111111</v>
      </c>
      <c r="L147" s="105">
        <v>0.36319444444444443</v>
      </c>
      <c r="M147" s="34" t="s">
        <v>24</v>
      </c>
      <c r="N147" s="105">
        <v>0.41319444444444442</v>
      </c>
      <c r="O147" s="34" t="s">
        <v>19</v>
      </c>
      <c r="P147" s="35" t="str">
        <f t="shared" si="81"/>
        <v>OK</v>
      </c>
      <c r="Q147" s="36">
        <f t="shared" si="82"/>
        <v>4.9999999999999989E-2</v>
      </c>
      <c r="R147" s="36">
        <f t="shared" si="83"/>
        <v>2.0833333333333259E-3</v>
      </c>
      <c r="S147" s="36">
        <f t="shared" ref="S147:S156" si="87">Q147+R147</f>
        <v>5.2083333333333315E-2</v>
      </c>
      <c r="T147" s="36">
        <f t="shared" si="86"/>
        <v>1.5277777777777724E-2</v>
      </c>
      <c r="U147" s="35">
        <v>34.1</v>
      </c>
      <c r="V147" s="35">
        <f>INDEX('Počty dní'!A:E,MATCH(E147,'Počty dní'!C:C,0),4)</f>
        <v>205</v>
      </c>
      <c r="W147" s="65">
        <f t="shared" si="85"/>
        <v>6990.5</v>
      </c>
      <c r="X147" s="2"/>
    </row>
    <row r="148" spans="1:48" s="2" customFormat="1" x14ac:dyDescent="0.3">
      <c r="A148" s="171">
        <v>210</v>
      </c>
      <c r="B148" s="35">
        <v>2010</v>
      </c>
      <c r="C148" s="34" t="s">
        <v>18</v>
      </c>
      <c r="D148" s="103"/>
      <c r="E148" s="34" t="str">
        <f t="shared" si="79"/>
        <v>X</v>
      </c>
      <c r="F148" s="34" t="s">
        <v>113</v>
      </c>
      <c r="G148" s="34">
        <v>19</v>
      </c>
      <c r="H148" s="34" t="str">
        <f t="shared" si="80"/>
        <v>XXX135/19</v>
      </c>
      <c r="I148" s="103" t="s">
        <v>65</v>
      </c>
      <c r="J148" s="103" t="s">
        <v>64</v>
      </c>
      <c r="K148" s="104">
        <v>0.41666666666666669</v>
      </c>
      <c r="L148" s="105">
        <v>0.4201388888888889</v>
      </c>
      <c r="M148" s="34" t="s">
        <v>19</v>
      </c>
      <c r="N148" s="105">
        <v>0.47083333333333338</v>
      </c>
      <c r="O148" s="34" t="s">
        <v>24</v>
      </c>
      <c r="P148" s="35" t="str">
        <f t="shared" si="81"/>
        <v>OK</v>
      </c>
      <c r="Q148" s="36">
        <f t="shared" si="82"/>
        <v>5.0694444444444486E-2</v>
      </c>
      <c r="R148" s="36">
        <f t="shared" si="83"/>
        <v>3.4722222222222099E-3</v>
      </c>
      <c r="S148" s="36">
        <f t="shared" si="87"/>
        <v>5.4166666666666696E-2</v>
      </c>
      <c r="T148" s="36">
        <f t="shared" si="86"/>
        <v>3.4722222222222654E-3</v>
      </c>
      <c r="U148" s="35">
        <v>34.1</v>
      </c>
      <c r="V148" s="35">
        <f>INDEX('Počty dní'!A:E,MATCH(E148,'Počty dní'!C:C,0),4)</f>
        <v>205</v>
      </c>
      <c r="W148" s="65">
        <f t="shared" si="85"/>
        <v>6990.5</v>
      </c>
    </row>
    <row r="149" spans="1:48" x14ac:dyDescent="0.3">
      <c r="A149" s="171">
        <v>210</v>
      </c>
      <c r="B149" s="35">
        <v>2010</v>
      </c>
      <c r="C149" s="34" t="s">
        <v>18</v>
      </c>
      <c r="D149" s="103"/>
      <c r="E149" s="34" t="str">
        <f t="shared" si="79"/>
        <v>X</v>
      </c>
      <c r="F149" s="34" t="s">
        <v>113</v>
      </c>
      <c r="G149" s="34">
        <v>22</v>
      </c>
      <c r="H149" s="34" t="str">
        <f t="shared" si="80"/>
        <v>XXX135/22</v>
      </c>
      <c r="I149" s="103" t="s">
        <v>65</v>
      </c>
      <c r="J149" s="103" t="s">
        <v>64</v>
      </c>
      <c r="K149" s="104">
        <v>0.4861111111111111</v>
      </c>
      <c r="L149" s="105">
        <v>0.48819444444444443</v>
      </c>
      <c r="M149" s="34" t="s">
        <v>24</v>
      </c>
      <c r="N149" s="105">
        <v>0.51250000000000007</v>
      </c>
      <c r="O149" s="34" t="s">
        <v>27</v>
      </c>
      <c r="P149" s="35" t="str">
        <f t="shared" si="81"/>
        <v>OK</v>
      </c>
      <c r="Q149" s="36">
        <f t="shared" si="82"/>
        <v>2.4305555555555636E-2</v>
      </c>
      <c r="R149" s="36">
        <f t="shared" si="83"/>
        <v>2.0833333333333259E-3</v>
      </c>
      <c r="S149" s="36">
        <f t="shared" si="87"/>
        <v>2.6388888888888962E-2</v>
      </c>
      <c r="T149" s="36">
        <f t="shared" si="86"/>
        <v>1.5277777777777724E-2</v>
      </c>
      <c r="U149" s="35">
        <v>18.399999999999999</v>
      </c>
      <c r="V149" s="35">
        <f>INDEX('Počty dní'!A:E,MATCH(E149,'Počty dní'!C:C,0),4)</f>
        <v>205</v>
      </c>
      <c r="W149" s="65">
        <f t="shared" si="85"/>
        <v>3771.9999999999995</v>
      </c>
      <c r="X149" s="2"/>
    </row>
    <row r="150" spans="1:48" s="2" customFormat="1" x14ac:dyDescent="0.3">
      <c r="A150" s="171">
        <v>210</v>
      </c>
      <c r="B150" s="35">
        <v>2010</v>
      </c>
      <c r="C150" s="34" t="s">
        <v>18</v>
      </c>
      <c r="D150" s="103"/>
      <c r="E150" s="34" t="str">
        <f t="shared" ref="E150:E156" si="88">CONCATENATE(C150,D150)</f>
        <v>X</v>
      </c>
      <c r="F150" s="34" t="s">
        <v>113</v>
      </c>
      <c r="G150" s="34">
        <v>23</v>
      </c>
      <c r="H150" s="34" t="str">
        <f t="shared" ref="H150:H156" si="89">CONCATENATE(F150,"/",G150)</f>
        <v>XXX135/23</v>
      </c>
      <c r="I150" s="103" t="s">
        <v>65</v>
      </c>
      <c r="J150" s="103" t="s">
        <v>64</v>
      </c>
      <c r="K150" s="104">
        <v>0.54722222222222217</v>
      </c>
      <c r="L150" s="105">
        <v>0.54999999999999993</v>
      </c>
      <c r="M150" s="34" t="s">
        <v>27</v>
      </c>
      <c r="N150" s="105">
        <v>0.57500000000000007</v>
      </c>
      <c r="O150" s="34" t="s">
        <v>24</v>
      </c>
      <c r="P150" s="35" t="str">
        <f t="shared" si="81"/>
        <v>OK</v>
      </c>
      <c r="Q150" s="36">
        <f t="shared" si="82"/>
        <v>2.5000000000000133E-2</v>
      </c>
      <c r="R150" s="36">
        <f t="shared" si="83"/>
        <v>2.7777777777777679E-3</v>
      </c>
      <c r="S150" s="36">
        <f t="shared" si="87"/>
        <v>2.7777777777777901E-2</v>
      </c>
      <c r="T150" s="36">
        <f t="shared" si="86"/>
        <v>3.4722222222222099E-2</v>
      </c>
      <c r="U150" s="35">
        <v>18.399999999999999</v>
      </c>
      <c r="V150" s="35">
        <f>INDEX('Počty dní'!A:E,MATCH(E150,'Počty dní'!C:C,0),4)</f>
        <v>205</v>
      </c>
      <c r="W150" s="65">
        <f t="shared" si="85"/>
        <v>3771.9999999999995</v>
      </c>
    </row>
    <row r="151" spans="1:48" x14ac:dyDescent="0.3">
      <c r="A151" s="171">
        <v>210</v>
      </c>
      <c r="B151" s="35">
        <v>2010</v>
      </c>
      <c r="C151" s="34" t="s">
        <v>18</v>
      </c>
      <c r="D151" s="103"/>
      <c r="E151" s="34" t="str">
        <f t="shared" si="88"/>
        <v>X</v>
      </c>
      <c r="F151" s="34" t="s">
        <v>113</v>
      </c>
      <c r="G151" s="34">
        <v>30</v>
      </c>
      <c r="H151" s="34" t="str">
        <f t="shared" si="89"/>
        <v>XXX135/30</v>
      </c>
      <c r="I151" s="103" t="s">
        <v>64</v>
      </c>
      <c r="J151" s="103" t="s">
        <v>64</v>
      </c>
      <c r="K151" s="104">
        <v>0.60972222222222217</v>
      </c>
      <c r="L151" s="105">
        <v>0.61319444444444449</v>
      </c>
      <c r="M151" s="34" t="s">
        <v>24</v>
      </c>
      <c r="N151" s="105">
        <v>0.66319444444444442</v>
      </c>
      <c r="O151" s="34" t="s">
        <v>19</v>
      </c>
      <c r="P151" s="35" t="str">
        <f t="shared" si="81"/>
        <v>OK</v>
      </c>
      <c r="Q151" s="36">
        <f t="shared" si="82"/>
        <v>4.9999999999999933E-2</v>
      </c>
      <c r="R151" s="36">
        <f t="shared" si="83"/>
        <v>3.4722222222223209E-3</v>
      </c>
      <c r="S151" s="36">
        <f t="shared" si="87"/>
        <v>5.3472222222222254E-2</v>
      </c>
      <c r="T151" s="36">
        <f t="shared" si="86"/>
        <v>3.4722222222222099E-2</v>
      </c>
      <c r="U151" s="35">
        <v>34.1</v>
      </c>
      <c r="V151" s="35">
        <f>INDEX('Počty dní'!A:E,MATCH(E151,'Počty dní'!C:C,0),4)</f>
        <v>205</v>
      </c>
      <c r="W151" s="65">
        <f t="shared" si="85"/>
        <v>6990.5</v>
      </c>
      <c r="X151" s="2"/>
    </row>
    <row r="152" spans="1:48" s="2" customFormat="1" x14ac:dyDescent="0.3">
      <c r="A152" s="171">
        <v>210</v>
      </c>
      <c r="B152" s="35">
        <v>2010</v>
      </c>
      <c r="C152" s="34" t="s">
        <v>18</v>
      </c>
      <c r="D152" s="103"/>
      <c r="E152" s="34" t="str">
        <f t="shared" si="88"/>
        <v>X</v>
      </c>
      <c r="F152" s="34" t="s">
        <v>113</v>
      </c>
      <c r="G152" s="34">
        <v>31</v>
      </c>
      <c r="H152" s="34" t="str">
        <f t="shared" si="89"/>
        <v>XXX135/31</v>
      </c>
      <c r="I152" s="103" t="s">
        <v>65</v>
      </c>
      <c r="J152" s="103" t="s">
        <v>64</v>
      </c>
      <c r="K152" s="104">
        <v>0.66666666666666663</v>
      </c>
      <c r="L152" s="105">
        <v>0.66875000000000007</v>
      </c>
      <c r="M152" s="34" t="s">
        <v>19</v>
      </c>
      <c r="N152" s="105">
        <v>0.72083333333333333</v>
      </c>
      <c r="O152" s="34" t="s">
        <v>24</v>
      </c>
      <c r="P152" s="35" t="str">
        <f t="shared" si="81"/>
        <v>OK</v>
      </c>
      <c r="Q152" s="36">
        <f t="shared" si="82"/>
        <v>5.2083333333333259E-2</v>
      </c>
      <c r="R152" s="36">
        <f t="shared" si="83"/>
        <v>2.083333333333437E-3</v>
      </c>
      <c r="S152" s="36">
        <f t="shared" si="87"/>
        <v>5.4166666666666696E-2</v>
      </c>
      <c r="T152" s="36">
        <f t="shared" si="86"/>
        <v>3.4722222222222099E-3</v>
      </c>
      <c r="U152" s="35">
        <v>37.1</v>
      </c>
      <c r="V152" s="35">
        <f>INDEX('Počty dní'!A:E,MATCH(E152,'Počty dní'!C:C,0),4)</f>
        <v>205</v>
      </c>
      <c r="W152" s="65">
        <f t="shared" si="85"/>
        <v>7605.5</v>
      </c>
    </row>
    <row r="153" spans="1:48" x14ac:dyDescent="0.3">
      <c r="A153" s="171">
        <v>210</v>
      </c>
      <c r="B153" s="35">
        <v>2010</v>
      </c>
      <c r="C153" s="34" t="s">
        <v>18</v>
      </c>
      <c r="D153" s="103"/>
      <c r="E153" s="34" t="str">
        <f t="shared" si="88"/>
        <v>X</v>
      </c>
      <c r="F153" s="34" t="s">
        <v>113</v>
      </c>
      <c r="G153" s="34">
        <v>36</v>
      </c>
      <c r="H153" s="34" t="str">
        <f t="shared" si="89"/>
        <v>XXX135/36</v>
      </c>
      <c r="I153" s="103" t="s">
        <v>65</v>
      </c>
      <c r="J153" s="103" t="s">
        <v>64</v>
      </c>
      <c r="K153" s="104">
        <v>0.73611111111111116</v>
      </c>
      <c r="L153" s="105">
        <v>0.73819444444444438</v>
      </c>
      <c r="M153" s="34" t="s">
        <v>24</v>
      </c>
      <c r="N153" s="105">
        <v>0.76041666666666663</v>
      </c>
      <c r="O153" s="34" t="s">
        <v>22</v>
      </c>
      <c r="P153" s="35" t="str">
        <f t="shared" si="81"/>
        <v>OK</v>
      </c>
      <c r="Q153" s="36">
        <f t="shared" si="82"/>
        <v>2.2222222222222254E-2</v>
      </c>
      <c r="R153" s="36">
        <f t="shared" si="83"/>
        <v>2.0833333333332149E-3</v>
      </c>
      <c r="S153" s="36">
        <f t="shared" si="87"/>
        <v>2.4305555555555469E-2</v>
      </c>
      <c r="T153" s="36">
        <f t="shared" si="86"/>
        <v>1.5277777777777835E-2</v>
      </c>
      <c r="U153" s="35">
        <v>17.7</v>
      </c>
      <c r="V153" s="35">
        <f>INDEX('Počty dní'!A:E,MATCH(E153,'Počty dní'!C:C,0),4)</f>
        <v>205</v>
      </c>
      <c r="W153" s="65">
        <f t="shared" si="85"/>
        <v>3628.5</v>
      </c>
      <c r="X153" s="2"/>
    </row>
    <row r="154" spans="1:48" x14ac:dyDescent="0.3">
      <c r="A154" s="171">
        <v>210</v>
      </c>
      <c r="B154" s="35">
        <v>2010</v>
      </c>
      <c r="C154" s="35" t="s">
        <v>18</v>
      </c>
      <c r="D154" s="97"/>
      <c r="E154" s="35" t="str">
        <f t="shared" si="88"/>
        <v>X</v>
      </c>
      <c r="F154" s="35" t="s">
        <v>72</v>
      </c>
      <c r="G154" s="35"/>
      <c r="H154" s="35" t="str">
        <f t="shared" si="89"/>
        <v>přejezd/</v>
      </c>
      <c r="I154" s="103"/>
      <c r="J154" s="103" t="s">
        <v>64</v>
      </c>
      <c r="K154" s="99">
        <v>0.87847222222222221</v>
      </c>
      <c r="L154" s="100">
        <v>0.87847222222222221</v>
      </c>
      <c r="M154" s="34" t="s">
        <v>22</v>
      </c>
      <c r="N154" s="100">
        <v>0.87986111111111109</v>
      </c>
      <c r="O154" s="34" t="s">
        <v>27</v>
      </c>
      <c r="P154" s="35" t="str">
        <f t="shared" si="81"/>
        <v>OK</v>
      </c>
      <c r="Q154" s="36">
        <f t="shared" si="82"/>
        <v>1.388888888888884E-3</v>
      </c>
      <c r="R154" s="36">
        <f t="shared" si="83"/>
        <v>0</v>
      </c>
      <c r="S154" s="36">
        <f t="shared" si="87"/>
        <v>1.388888888888884E-3</v>
      </c>
      <c r="T154" s="36">
        <f t="shared" si="86"/>
        <v>0.11805555555555558</v>
      </c>
      <c r="U154" s="35">
        <v>0</v>
      </c>
      <c r="V154" s="35">
        <f>INDEX('Počty dní'!A:E,MATCH(E154,'Počty dní'!C:C,0),4)</f>
        <v>205</v>
      </c>
      <c r="W154" s="65">
        <f t="shared" si="85"/>
        <v>0</v>
      </c>
      <c r="X154" s="2"/>
      <c r="AL154" s="6"/>
      <c r="AM154" s="6"/>
      <c r="AP154" s="7"/>
      <c r="AQ154" s="7"/>
      <c r="AR154" s="7"/>
      <c r="AS154" s="7"/>
      <c r="AT154" s="7"/>
      <c r="AU154" s="8"/>
      <c r="AV154" s="8"/>
    </row>
    <row r="155" spans="1:48" x14ac:dyDescent="0.3">
      <c r="A155" s="171">
        <v>210</v>
      </c>
      <c r="B155" s="35">
        <v>2010</v>
      </c>
      <c r="C155" s="34" t="s">
        <v>18</v>
      </c>
      <c r="D155" s="103"/>
      <c r="E155" s="34" t="str">
        <f t="shared" si="88"/>
        <v>X</v>
      </c>
      <c r="F155" s="34" t="s">
        <v>113</v>
      </c>
      <c r="G155" s="34">
        <v>37</v>
      </c>
      <c r="H155" s="34" t="str">
        <f t="shared" si="89"/>
        <v>XXX135/37</v>
      </c>
      <c r="I155" s="103" t="s">
        <v>65</v>
      </c>
      <c r="J155" s="103" t="s">
        <v>64</v>
      </c>
      <c r="K155" s="104">
        <v>0.87986111111111109</v>
      </c>
      <c r="L155" s="105">
        <v>0.8833333333333333</v>
      </c>
      <c r="M155" s="34" t="s">
        <v>27</v>
      </c>
      <c r="N155" s="105">
        <v>0.90833333333333333</v>
      </c>
      <c r="O155" s="34" t="s">
        <v>24</v>
      </c>
      <c r="P155" s="35" t="str">
        <f t="shared" si="81"/>
        <v>OK</v>
      </c>
      <c r="Q155" s="36">
        <f t="shared" si="82"/>
        <v>2.5000000000000022E-2</v>
      </c>
      <c r="R155" s="36">
        <f t="shared" si="83"/>
        <v>3.4722222222222099E-3</v>
      </c>
      <c r="S155" s="36">
        <f t="shared" si="87"/>
        <v>2.8472222222222232E-2</v>
      </c>
      <c r="T155" s="36">
        <f t="shared" si="86"/>
        <v>0</v>
      </c>
      <c r="U155" s="35">
        <v>18.399999999999999</v>
      </c>
      <c r="V155" s="35">
        <f>INDEX('Počty dní'!A:E,MATCH(E155,'Počty dní'!C:C,0),4)</f>
        <v>205</v>
      </c>
      <c r="W155" s="65">
        <f t="shared" si="85"/>
        <v>3771.9999999999995</v>
      </c>
      <c r="X155" s="2"/>
    </row>
    <row r="156" spans="1:48" ht="15" thickBot="1" x14ac:dyDescent="0.35">
      <c r="A156" s="172">
        <v>210</v>
      </c>
      <c r="B156" s="37">
        <v>2010</v>
      </c>
      <c r="C156" s="75" t="s">
        <v>18</v>
      </c>
      <c r="D156" s="151"/>
      <c r="E156" s="75" t="str">
        <f t="shared" si="88"/>
        <v>X</v>
      </c>
      <c r="F156" s="75" t="s">
        <v>113</v>
      </c>
      <c r="G156" s="75">
        <v>42</v>
      </c>
      <c r="H156" s="75" t="str">
        <f t="shared" si="89"/>
        <v>XXX135/42</v>
      </c>
      <c r="I156" s="151" t="s">
        <v>65</v>
      </c>
      <c r="J156" s="151" t="s">
        <v>64</v>
      </c>
      <c r="K156" s="173">
        <v>0.93958333333333333</v>
      </c>
      <c r="L156" s="174">
        <v>0.94097222222222221</v>
      </c>
      <c r="M156" s="75" t="s">
        <v>24</v>
      </c>
      <c r="N156" s="174">
        <v>0.96319444444444446</v>
      </c>
      <c r="O156" s="75" t="s">
        <v>22</v>
      </c>
      <c r="P156" s="37"/>
      <c r="Q156" s="68">
        <f t="shared" si="82"/>
        <v>2.2222222222222254E-2</v>
      </c>
      <c r="R156" s="68">
        <f t="shared" si="83"/>
        <v>1.388888888888884E-3</v>
      </c>
      <c r="S156" s="68">
        <f t="shared" si="87"/>
        <v>2.3611111111111138E-2</v>
      </c>
      <c r="T156" s="68">
        <f t="shared" si="86"/>
        <v>3.125E-2</v>
      </c>
      <c r="U156" s="37">
        <v>17.7</v>
      </c>
      <c r="V156" s="37">
        <f>INDEX('Počty dní'!A:E,MATCH(E156,'Počty dní'!C:C,0),4)</f>
        <v>205</v>
      </c>
      <c r="W156" s="69">
        <f t="shared" si="85"/>
        <v>3628.5</v>
      </c>
      <c r="X156" s="2"/>
    </row>
    <row r="157" spans="1:48" ht="15" thickBot="1" x14ac:dyDescent="0.35">
      <c r="A157" s="115" t="str">
        <f ca="1">CONCATENATE(INDIRECT("R[-3]C[0]",FALSE),"celkem")</f>
        <v>210celkem</v>
      </c>
      <c r="B157" s="70"/>
      <c r="C157" s="70" t="str">
        <f ca="1">INDIRECT("R[-1]C[12]",FALSE)</f>
        <v>Jimramov,,Obecní úřad</v>
      </c>
      <c r="D157" s="80"/>
      <c r="E157" s="70"/>
      <c r="F157" s="80"/>
      <c r="G157" s="70"/>
      <c r="H157" s="116"/>
      <c r="I157" s="117"/>
      <c r="J157" s="118" t="str">
        <f ca="1">INDIRECT("R[-3]C[0]",FALSE)</f>
        <v>V</v>
      </c>
      <c r="K157" s="119"/>
      <c r="L157" s="120"/>
      <c r="M157" s="121"/>
      <c r="N157" s="120"/>
      <c r="O157" s="122"/>
      <c r="P157" s="70"/>
      <c r="Q157" s="71">
        <f>SUM(Q141:Q156)</f>
        <v>0.45138888888888917</v>
      </c>
      <c r="R157" s="71">
        <f>SUM(R141:R156)</f>
        <v>3.5416666666666707E-2</v>
      </c>
      <c r="S157" s="71">
        <f>SUM(S141:S156)</f>
        <v>0.48680555555555588</v>
      </c>
      <c r="T157" s="71">
        <f>SUM(T141:T156)</f>
        <v>0.30763888888888857</v>
      </c>
      <c r="U157" s="72">
        <f>SUM(U141:U156)</f>
        <v>321.09999999999997</v>
      </c>
      <c r="V157" s="73"/>
      <c r="W157" s="74">
        <f>SUM(W141:W156)</f>
        <v>65825.5</v>
      </c>
      <c r="X157" s="2"/>
    </row>
    <row r="158" spans="1:48" x14ac:dyDescent="0.3">
      <c r="A158" s="123"/>
      <c r="F158" s="29"/>
      <c r="H158" s="124"/>
      <c r="I158" s="125"/>
      <c r="J158" s="126"/>
      <c r="K158" s="38"/>
      <c r="L158" s="175"/>
      <c r="M158" s="88"/>
      <c r="N158" s="175"/>
      <c r="O158" s="128"/>
      <c r="Q158" s="40"/>
      <c r="R158" s="40"/>
      <c r="S158" s="40"/>
      <c r="T158" s="40"/>
      <c r="U158" s="41"/>
      <c r="W158" s="41"/>
    </row>
    <row r="159" spans="1:48" ht="15" thickBot="1" x14ac:dyDescent="0.35">
      <c r="A159" s="123"/>
      <c r="F159" s="29"/>
      <c r="H159" s="124"/>
      <c r="I159" s="125"/>
      <c r="J159" s="126"/>
      <c r="K159" s="38"/>
      <c r="L159" s="175"/>
      <c r="M159" s="88"/>
      <c r="N159" s="175"/>
      <c r="O159" s="128"/>
      <c r="Q159" s="40"/>
      <c r="R159" s="40"/>
      <c r="S159" s="40"/>
      <c r="T159" s="40"/>
      <c r="U159" s="41"/>
      <c r="W159" s="41"/>
    </row>
    <row r="160" spans="1:48" s="2" customFormat="1" x14ac:dyDescent="0.3">
      <c r="A160" s="89">
        <v>211</v>
      </c>
      <c r="B160" s="32">
        <v>2011</v>
      </c>
      <c r="C160" s="32" t="s">
        <v>18</v>
      </c>
      <c r="D160" s="90"/>
      <c r="E160" s="32" t="str">
        <f t="shared" ref="E160:E165" si="90">CONCATENATE(C160,D160)</f>
        <v>X</v>
      </c>
      <c r="F160" s="32" t="s">
        <v>113</v>
      </c>
      <c r="G160" s="32">
        <v>3</v>
      </c>
      <c r="H160" s="32" t="str">
        <f t="shared" ref="H160:H165" si="91">CONCATENATE(F160,"/",G160)</f>
        <v>XXX135/3</v>
      </c>
      <c r="I160" s="90" t="s">
        <v>65</v>
      </c>
      <c r="J160" s="90" t="s">
        <v>64</v>
      </c>
      <c r="K160" s="169">
        <v>0.16944444444444443</v>
      </c>
      <c r="L160" s="170">
        <v>0.17013888888888887</v>
      </c>
      <c r="M160" s="32" t="s">
        <v>19</v>
      </c>
      <c r="N160" s="170">
        <v>0.22083333333333333</v>
      </c>
      <c r="O160" s="32" t="s">
        <v>24</v>
      </c>
      <c r="P160" s="32" t="str">
        <f t="shared" ref="P160:P170" si="92">IF(M161=O160,"OK","POZOR")</f>
        <v>OK</v>
      </c>
      <c r="Q160" s="67">
        <f t="shared" ref="Q160:Q171" si="93">IF(ISNUMBER(G160),N160-L160,IF(F160="přejezd",N160-L160,0))</f>
        <v>5.0694444444444459E-2</v>
      </c>
      <c r="R160" s="67">
        <f t="shared" ref="R160:R171" si="94">IF(ISNUMBER(G160),L160-K160,0)</f>
        <v>6.9444444444444198E-4</v>
      </c>
      <c r="S160" s="67">
        <f t="shared" ref="S160:S171" si="95">Q160+R160</f>
        <v>5.1388888888888901E-2</v>
      </c>
      <c r="T160" s="67"/>
      <c r="U160" s="32">
        <v>35.5</v>
      </c>
      <c r="V160" s="32">
        <f>INDEX('Počty dní'!A:E,MATCH(E160,'Počty dní'!C:C,0),4)</f>
        <v>205</v>
      </c>
      <c r="W160" s="33">
        <f t="shared" ref="W160:W171" si="96">V160*U160</f>
        <v>7277.5</v>
      </c>
      <c r="X160"/>
    </row>
    <row r="161" spans="1:24" x14ac:dyDescent="0.3">
      <c r="A161" s="171">
        <v>211</v>
      </c>
      <c r="B161" s="35">
        <v>2011</v>
      </c>
      <c r="C161" s="34" t="s">
        <v>18</v>
      </c>
      <c r="D161" s="103"/>
      <c r="E161" s="34" t="str">
        <f t="shared" si="90"/>
        <v>X</v>
      </c>
      <c r="F161" s="34" t="s">
        <v>113</v>
      </c>
      <c r="G161" s="34">
        <v>10</v>
      </c>
      <c r="H161" s="34" t="str">
        <f t="shared" si="91"/>
        <v>XXX135/10</v>
      </c>
      <c r="I161" s="103" t="s">
        <v>64</v>
      </c>
      <c r="J161" s="103" t="s">
        <v>64</v>
      </c>
      <c r="K161" s="104">
        <v>0.23611111111111113</v>
      </c>
      <c r="L161" s="105">
        <v>0.23819444444444446</v>
      </c>
      <c r="M161" s="34" t="s">
        <v>24</v>
      </c>
      <c r="N161" s="105">
        <v>0.28819444444444448</v>
      </c>
      <c r="O161" s="34" t="s">
        <v>19</v>
      </c>
      <c r="P161" s="35" t="str">
        <f t="shared" si="92"/>
        <v>OK</v>
      </c>
      <c r="Q161" s="36">
        <f t="shared" si="93"/>
        <v>5.0000000000000017E-2</v>
      </c>
      <c r="R161" s="36">
        <f t="shared" si="94"/>
        <v>2.0833333333333259E-3</v>
      </c>
      <c r="S161" s="36">
        <f t="shared" si="95"/>
        <v>5.2083333333333343E-2</v>
      </c>
      <c r="T161" s="36">
        <f t="shared" ref="T161:T171" si="97">K161-N160</f>
        <v>1.5277777777777807E-2</v>
      </c>
      <c r="U161" s="35">
        <v>37.1</v>
      </c>
      <c r="V161" s="35">
        <f>INDEX('Počty dní'!A:E,MATCH(E161,'Počty dní'!C:C,0),4)</f>
        <v>205</v>
      </c>
      <c r="W161" s="65">
        <f t="shared" si="96"/>
        <v>7605.5</v>
      </c>
    </row>
    <row r="162" spans="1:24" x14ac:dyDescent="0.3">
      <c r="A162" s="171">
        <v>211</v>
      </c>
      <c r="B162" s="35">
        <v>2011</v>
      </c>
      <c r="C162" s="34" t="s">
        <v>18</v>
      </c>
      <c r="D162" s="103"/>
      <c r="E162" s="34" t="str">
        <f>CONCATENATE(C162,D162)</f>
        <v>X</v>
      </c>
      <c r="F162" s="34" t="s">
        <v>122</v>
      </c>
      <c r="G162" s="34">
        <v>5</v>
      </c>
      <c r="H162" s="34" t="str">
        <f>CONCATENATE(F162,"/",G162)</f>
        <v>XXX146/5</v>
      </c>
      <c r="I162" s="103" t="s">
        <v>65</v>
      </c>
      <c r="J162" s="103" t="s">
        <v>64</v>
      </c>
      <c r="K162" s="104">
        <v>0.28819444444444448</v>
      </c>
      <c r="L162" s="105">
        <v>0.28888888888888892</v>
      </c>
      <c r="M162" s="34" t="s">
        <v>19</v>
      </c>
      <c r="N162" s="105">
        <v>0.29652777777777778</v>
      </c>
      <c r="O162" s="34" t="s">
        <v>46</v>
      </c>
      <c r="P162" s="35" t="str">
        <f t="shared" si="92"/>
        <v>OK</v>
      </c>
      <c r="Q162" s="36">
        <f t="shared" si="93"/>
        <v>7.6388888888888618E-3</v>
      </c>
      <c r="R162" s="36">
        <f t="shared" si="94"/>
        <v>6.9444444444444198E-4</v>
      </c>
      <c r="S162" s="36">
        <f t="shared" si="95"/>
        <v>8.3333333333333037E-3</v>
      </c>
      <c r="T162" s="36">
        <f t="shared" si="97"/>
        <v>0</v>
      </c>
      <c r="U162" s="35">
        <v>5.2</v>
      </c>
      <c r="V162" s="35">
        <f>INDEX('Počty dní'!A:E,MATCH(E162,'Počty dní'!C:C,0),4)</f>
        <v>205</v>
      </c>
      <c r="W162" s="65">
        <f>V162*U162</f>
        <v>1066</v>
      </c>
    </row>
    <row r="163" spans="1:24" x14ac:dyDescent="0.3">
      <c r="A163" s="171">
        <v>211</v>
      </c>
      <c r="B163" s="35">
        <v>2011</v>
      </c>
      <c r="C163" s="34" t="s">
        <v>18</v>
      </c>
      <c r="D163" s="103"/>
      <c r="E163" s="34" t="str">
        <f>CONCATENATE(C163,D163)</f>
        <v>X</v>
      </c>
      <c r="F163" s="34" t="s">
        <v>122</v>
      </c>
      <c r="G163" s="34">
        <v>6</v>
      </c>
      <c r="H163" s="34" t="str">
        <f>CONCATENATE(F163,"/",G163)</f>
        <v>XXX146/6</v>
      </c>
      <c r="I163" s="103" t="s">
        <v>65</v>
      </c>
      <c r="J163" s="103" t="s">
        <v>64</v>
      </c>
      <c r="K163" s="104">
        <v>0.29652777777777778</v>
      </c>
      <c r="L163" s="105">
        <v>0.29722222222222222</v>
      </c>
      <c r="M163" s="34" t="s">
        <v>46</v>
      </c>
      <c r="N163" s="105">
        <v>0.30486111111111108</v>
      </c>
      <c r="O163" s="34" t="s">
        <v>19</v>
      </c>
      <c r="P163" s="35" t="str">
        <f t="shared" si="92"/>
        <v>OK</v>
      </c>
      <c r="Q163" s="36">
        <f t="shared" si="93"/>
        <v>7.6388888888888618E-3</v>
      </c>
      <c r="R163" s="36">
        <f t="shared" si="94"/>
        <v>6.9444444444444198E-4</v>
      </c>
      <c r="S163" s="36">
        <f t="shared" si="95"/>
        <v>8.3333333333333037E-3</v>
      </c>
      <c r="T163" s="36">
        <f t="shared" si="97"/>
        <v>0</v>
      </c>
      <c r="U163" s="35">
        <v>5.5</v>
      </c>
      <c r="V163" s="35">
        <f>INDEX('Počty dní'!A:E,MATCH(E163,'Počty dní'!C:C,0),4)</f>
        <v>205</v>
      </c>
      <c r="W163" s="65">
        <f>V163*U163</f>
        <v>1127.5</v>
      </c>
    </row>
    <row r="164" spans="1:24" s="2" customFormat="1" x14ac:dyDescent="0.3">
      <c r="A164" s="171">
        <v>211</v>
      </c>
      <c r="B164" s="35">
        <v>2011</v>
      </c>
      <c r="C164" s="34" t="s">
        <v>18</v>
      </c>
      <c r="D164" s="103"/>
      <c r="E164" s="34" t="str">
        <f t="shared" si="90"/>
        <v>X</v>
      </c>
      <c r="F164" s="34" t="s">
        <v>113</v>
      </c>
      <c r="G164" s="34">
        <v>17</v>
      </c>
      <c r="H164" s="34" t="str">
        <f t="shared" si="91"/>
        <v>XXX135/17</v>
      </c>
      <c r="I164" s="103" t="s">
        <v>65</v>
      </c>
      <c r="J164" s="103" t="s">
        <v>64</v>
      </c>
      <c r="K164" s="104">
        <v>0.33333333333333331</v>
      </c>
      <c r="L164" s="105">
        <v>0.33680555555555558</v>
      </c>
      <c r="M164" s="34" t="s">
        <v>19</v>
      </c>
      <c r="N164" s="105">
        <v>0.38750000000000001</v>
      </c>
      <c r="O164" s="34" t="s">
        <v>24</v>
      </c>
      <c r="P164" s="35" t="str">
        <f t="shared" si="92"/>
        <v>OK</v>
      </c>
      <c r="Q164" s="36">
        <f t="shared" si="93"/>
        <v>5.0694444444444431E-2</v>
      </c>
      <c r="R164" s="36">
        <f t="shared" si="94"/>
        <v>3.4722222222222654E-3</v>
      </c>
      <c r="S164" s="36">
        <f t="shared" ref="S164:S170" si="98">Q164+R164</f>
        <v>5.4166666666666696E-2</v>
      </c>
      <c r="T164" s="36">
        <f t="shared" si="97"/>
        <v>2.8472222222222232E-2</v>
      </c>
      <c r="U164" s="35">
        <v>34.1</v>
      </c>
      <c r="V164" s="35">
        <f>INDEX('Počty dní'!A:E,MATCH(E164,'Počty dní'!C:C,0),4)</f>
        <v>205</v>
      </c>
      <c r="W164" s="65">
        <f t="shared" si="96"/>
        <v>6990.5</v>
      </c>
      <c r="X164"/>
    </row>
    <row r="165" spans="1:24" x14ac:dyDescent="0.3">
      <c r="A165" s="171">
        <v>211</v>
      </c>
      <c r="B165" s="35">
        <v>2011</v>
      </c>
      <c r="C165" s="34" t="s">
        <v>18</v>
      </c>
      <c r="D165" s="103"/>
      <c r="E165" s="34" t="str">
        <f t="shared" si="90"/>
        <v>X</v>
      </c>
      <c r="F165" s="34" t="s">
        <v>113</v>
      </c>
      <c r="G165" s="34">
        <v>20</v>
      </c>
      <c r="H165" s="34" t="str">
        <f t="shared" si="91"/>
        <v>XXX135/20</v>
      </c>
      <c r="I165" s="103" t="s">
        <v>65</v>
      </c>
      <c r="J165" s="103" t="s">
        <v>64</v>
      </c>
      <c r="K165" s="104">
        <v>0.44444444444444442</v>
      </c>
      <c r="L165" s="105">
        <v>0.4465277777777778</v>
      </c>
      <c r="M165" s="34" t="s">
        <v>24</v>
      </c>
      <c r="N165" s="105">
        <v>0.49652777777777773</v>
      </c>
      <c r="O165" s="34" t="s">
        <v>19</v>
      </c>
      <c r="P165" s="35" t="str">
        <f t="shared" si="92"/>
        <v>OK</v>
      </c>
      <c r="Q165" s="36">
        <f t="shared" si="93"/>
        <v>4.9999999999999933E-2</v>
      </c>
      <c r="R165" s="36">
        <f t="shared" si="94"/>
        <v>2.0833333333333814E-3</v>
      </c>
      <c r="S165" s="36">
        <f t="shared" si="98"/>
        <v>5.2083333333333315E-2</v>
      </c>
      <c r="T165" s="36">
        <f t="shared" si="97"/>
        <v>5.6944444444444409E-2</v>
      </c>
      <c r="U165" s="35">
        <v>34.1</v>
      </c>
      <c r="V165" s="35">
        <f>INDEX('Počty dní'!A:E,MATCH(E165,'Počty dní'!C:C,0),4)</f>
        <v>205</v>
      </c>
      <c r="W165" s="65">
        <f t="shared" si="96"/>
        <v>6990.5</v>
      </c>
    </row>
    <row r="166" spans="1:24" s="3" customFormat="1" x14ac:dyDescent="0.3">
      <c r="A166" s="171">
        <v>211</v>
      </c>
      <c r="B166" s="35">
        <v>2011</v>
      </c>
      <c r="C166" s="34" t="s">
        <v>18</v>
      </c>
      <c r="D166" s="103"/>
      <c r="E166" s="34" t="str">
        <f t="shared" ref="E166:E171" si="99">CONCATENATE(C166,D166)</f>
        <v>X</v>
      </c>
      <c r="F166" s="34" t="s">
        <v>113</v>
      </c>
      <c r="G166" s="34">
        <v>21</v>
      </c>
      <c r="H166" s="34" t="str">
        <f t="shared" ref="H166:H171" si="100">CONCATENATE(F166,"/",G166)</f>
        <v>XXX135/21</v>
      </c>
      <c r="I166" s="103" t="s">
        <v>65</v>
      </c>
      <c r="J166" s="103" t="s">
        <v>64</v>
      </c>
      <c r="K166" s="104">
        <v>0.5</v>
      </c>
      <c r="L166" s="105">
        <v>0.50347222222222221</v>
      </c>
      <c r="M166" s="34" t="s">
        <v>19</v>
      </c>
      <c r="N166" s="105">
        <v>0.5541666666666667</v>
      </c>
      <c r="O166" s="34" t="s">
        <v>24</v>
      </c>
      <c r="P166" s="35" t="str">
        <f t="shared" si="92"/>
        <v>OK</v>
      </c>
      <c r="Q166" s="36">
        <f t="shared" si="93"/>
        <v>5.0694444444444486E-2</v>
      </c>
      <c r="R166" s="36">
        <f t="shared" si="94"/>
        <v>3.4722222222222099E-3</v>
      </c>
      <c r="S166" s="36">
        <f t="shared" si="98"/>
        <v>5.4166666666666696E-2</v>
      </c>
      <c r="T166" s="36">
        <f t="shared" si="97"/>
        <v>3.4722222222222654E-3</v>
      </c>
      <c r="U166" s="35">
        <v>35.5</v>
      </c>
      <c r="V166" s="35">
        <f>INDEX('Počty dní'!A:E,MATCH(E166,'Počty dní'!C:C,0),4)</f>
        <v>205</v>
      </c>
      <c r="W166" s="65">
        <f t="shared" si="96"/>
        <v>7277.5</v>
      </c>
      <c r="X166"/>
    </row>
    <row r="167" spans="1:24" x14ac:dyDescent="0.3">
      <c r="A167" s="171">
        <v>211</v>
      </c>
      <c r="B167" s="35">
        <v>2011</v>
      </c>
      <c r="C167" s="34" t="s">
        <v>18</v>
      </c>
      <c r="D167" s="103"/>
      <c r="E167" s="34" t="str">
        <f t="shared" si="99"/>
        <v>X</v>
      </c>
      <c r="F167" s="34" t="s">
        <v>113</v>
      </c>
      <c r="G167" s="34">
        <v>28</v>
      </c>
      <c r="H167" s="34" t="str">
        <f t="shared" si="100"/>
        <v>XXX135/28</v>
      </c>
      <c r="I167" s="103" t="s">
        <v>65</v>
      </c>
      <c r="J167" s="103" t="s">
        <v>64</v>
      </c>
      <c r="K167" s="104">
        <v>0.56944444444444442</v>
      </c>
      <c r="L167" s="105">
        <v>0.57152777777777775</v>
      </c>
      <c r="M167" s="34" t="s">
        <v>24</v>
      </c>
      <c r="N167" s="105">
        <v>0.62152777777777779</v>
      </c>
      <c r="O167" s="34" t="s">
        <v>19</v>
      </c>
      <c r="P167" s="35" t="str">
        <f t="shared" si="92"/>
        <v>OK</v>
      </c>
      <c r="Q167" s="36">
        <f t="shared" si="93"/>
        <v>5.0000000000000044E-2</v>
      </c>
      <c r="R167" s="36">
        <f t="shared" si="94"/>
        <v>2.0833333333333259E-3</v>
      </c>
      <c r="S167" s="36">
        <f t="shared" si="98"/>
        <v>5.208333333333337E-2</v>
      </c>
      <c r="T167" s="36">
        <f t="shared" si="97"/>
        <v>1.5277777777777724E-2</v>
      </c>
      <c r="U167" s="35">
        <v>34.1</v>
      </c>
      <c r="V167" s="35">
        <f>INDEX('Počty dní'!A:E,MATCH(E167,'Počty dní'!C:C,0),4)</f>
        <v>205</v>
      </c>
      <c r="W167" s="65">
        <f t="shared" si="96"/>
        <v>6990.5</v>
      </c>
    </row>
    <row r="168" spans="1:24" s="2" customFormat="1" x14ac:dyDescent="0.3">
      <c r="A168" s="171">
        <v>211</v>
      </c>
      <c r="B168" s="35">
        <v>2011</v>
      </c>
      <c r="C168" s="34" t="s">
        <v>18</v>
      </c>
      <c r="D168" s="103"/>
      <c r="E168" s="34" t="str">
        <f t="shared" si="99"/>
        <v>X</v>
      </c>
      <c r="F168" s="34" t="s">
        <v>113</v>
      </c>
      <c r="G168" s="34">
        <v>29</v>
      </c>
      <c r="H168" s="34" t="str">
        <f t="shared" si="100"/>
        <v>XXX135/29</v>
      </c>
      <c r="I168" s="103" t="s">
        <v>64</v>
      </c>
      <c r="J168" s="103" t="s">
        <v>64</v>
      </c>
      <c r="K168" s="104">
        <v>0.62152777777777779</v>
      </c>
      <c r="L168" s="105">
        <v>0.62708333333333333</v>
      </c>
      <c r="M168" s="34" t="s">
        <v>19</v>
      </c>
      <c r="N168" s="105">
        <v>0.66875000000000007</v>
      </c>
      <c r="O168" s="34" t="s">
        <v>24</v>
      </c>
      <c r="P168" s="35" t="str">
        <f t="shared" si="92"/>
        <v>OK</v>
      </c>
      <c r="Q168" s="36">
        <f t="shared" si="93"/>
        <v>4.1666666666666741E-2</v>
      </c>
      <c r="R168" s="36">
        <f t="shared" si="94"/>
        <v>5.5555555555555358E-3</v>
      </c>
      <c r="S168" s="36">
        <f t="shared" si="98"/>
        <v>4.7222222222222276E-2</v>
      </c>
      <c r="T168" s="36">
        <f t="shared" si="97"/>
        <v>0</v>
      </c>
      <c r="U168" s="35">
        <v>31.3</v>
      </c>
      <c r="V168" s="35">
        <f>INDEX('Počty dní'!A:E,MATCH(E168,'Počty dní'!C:C,0),4)</f>
        <v>205</v>
      </c>
      <c r="W168" s="65">
        <f t="shared" si="96"/>
        <v>6416.5</v>
      </c>
      <c r="X168"/>
    </row>
    <row r="169" spans="1:24" x14ac:dyDescent="0.3">
      <c r="A169" s="171">
        <v>211</v>
      </c>
      <c r="B169" s="35">
        <v>2011</v>
      </c>
      <c r="C169" s="34" t="s">
        <v>18</v>
      </c>
      <c r="D169" s="103"/>
      <c r="E169" s="34" t="str">
        <f t="shared" si="99"/>
        <v>X</v>
      </c>
      <c r="F169" s="34" t="s">
        <v>113</v>
      </c>
      <c r="G169" s="34">
        <v>34</v>
      </c>
      <c r="H169" s="34" t="str">
        <f t="shared" si="100"/>
        <v>XXX135/34</v>
      </c>
      <c r="I169" s="103" t="s">
        <v>65</v>
      </c>
      <c r="J169" s="103" t="s">
        <v>64</v>
      </c>
      <c r="K169" s="104">
        <v>0.69444444444444453</v>
      </c>
      <c r="L169" s="105">
        <v>0.69652777777777775</v>
      </c>
      <c r="M169" s="34" t="s">
        <v>24</v>
      </c>
      <c r="N169" s="105">
        <v>0.74652777777777779</v>
      </c>
      <c r="O169" s="34" t="s">
        <v>19</v>
      </c>
      <c r="P169" s="35" t="str">
        <f t="shared" si="92"/>
        <v>OK</v>
      </c>
      <c r="Q169" s="36">
        <f t="shared" si="93"/>
        <v>5.0000000000000044E-2</v>
      </c>
      <c r="R169" s="36">
        <f t="shared" si="94"/>
        <v>2.0833333333332149E-3</v>
      </c>
      <c r="S169" s="36">
        <f t="shared" si="98"/>
        <v>5.2083333333333259E-2</v>
      </c>
      <c r="T169" s="36">
        <f t="shared" si="97"/>
        <v>2.5694444444444464E-2</v>
      </c>
      <c r="U169" s="35">
        <v>34.1</v>
      </c>
      <c r="V169" s="35">
        <f>INDEX('Počty dní'!A:E,MATCH(E169,'Počty dní'!C:C,0),4)</f>
        <v>205</v>
      </c>
      <c r="W169" s="65">
        <f t="shared" si="96"/>
        <v>6990.5</v>
      </c>
    </row>
    <row r="170" spans="1:24" s="2" customFormat="1" x14ac:dyDescent="0.3">
      <c r="A170" s="171">
        <v>211</v>
      </c>
      <c r="B170" s="35">
        <v>2011</v>
      </c>
      <c r="C170" s="34" t="s">
        <v>18</v>
      </c>
      <c r="D170" s="103"/>
      <c r="E170" s="34" t="str">
        <f t="shared" si="99"/>
        <v>X</v>
      </c>
      <c r="F170" s="34" t="s">
        <v>113</v>
      </c>
      <c r="G170" s="34">
        <v>33</v>
      </c>
      <c r="H170" s="34" t="str">
        <f t="shared" si="100"/>
        <v>XXX135/33</v>
      </c>
      <c r="I170" s="103" t="s">
        <v>65</v>
      </c>
      <c r="J170" s="103" t="s">
        <v>64</v>
      </c>
      <c r="K170" s="104">
        <v>0.75</v>
      </c>
      <c r="L170" s="105">
        <v>0.75208333333333333</v>
      </c>
      <c r="M170" s="34" t="s">
        <v>19</v>
      </c>
      <c r="N170" s="105">
        <v>0.78680555555555554</v>
      </c>
      <c r="O170" s="34" t="s">
        <v>24</v>
      </c>
      <c r="P170" s="35" t="str">
        <f t="shared" si="92"/>
        <v>OK</v>
      </c>
      <c r="Q170" s="36">
        <f t="shared" si="93"/>
        <v>3.472222222222221E-2</v>
      </c>
      <c r="R170" s="36">
        <f t="shared" si="94"/>
        <v>2.0833333333333259E-3</v>
      </c>
      <c r="S170" s="36">
        <f t="shared" si="98"/>
        <v>3.6805555555555536E-2</v>
      </c>
      <c r="T170" s="36">
        <f t="shared" si="97"/>
        <v>3.4722222222222099E-3</v>
      </c>
      <c r="U170" s="35">
        <v>31.3</v>
      </c>
      <c r="V170" s="35">
        <f>INDEX('Počty dní'!A:E,MATCH(E170,'Počty dní'!C:C,0),4)</f>
        <v>205</v>
      </c>
      <c r="W170" s="65">
        <f t="shared" si="96"/>
        <v>6416.5</v>
      </c>
      <c r="X170"/>
    </row>
    <row r="171" spans="1:24" ht="15" thickBot="1" x14ac:dyDescent="0.35">
      <c r="A171" s="171">
        <v>211</v>
      </c>
      <c r="B171" s="35">
        <v>2011</v>
      </c>
      <c r="C171" s="34" t="s">
        <v>18</v>
      </c>
      <c r="D171" s="103"/>
      <c r="E171" s="34" t="str">
        <f t="shared" si="99"/>
        <v>X</v>
      </c>
      <c r="F171" s="34" t="s">
        <v>113</v>
      </c>
      <c r="G171" s="34">
        <v>38</v>
      </c>
      <c r="H171" s="34" t="str">
        <f t="shared" si="100"/>
        <v>XXX135/38</v>
      </c>
      <c r="I171" s="103" t="s">
        <v>65</v>
      </c>
      <c r="J171" s="103" t="s">
        <v>64</v>
      </c>
      <c r="K171" s="104">
        <v>0.78680555555555554</v>
      </c>
      <c r="L171" s="105">
        <v>0.78680555555555554</v>
      </c>
      <c r="M171" s="34" t="s">
        <v>24</v>
      </c>
      <c r="N171" s="105">
        <v>0.82777777777777783</v>
      </c>
      <c r="O171" s="34" t="s">
        <v>19</v>
      </c>
      <c r="P171" s="37"/>
      <c r="Q171" s="36">
        <f t="shared" si="93"/>
        <v>4.0972222222222299E-2</v>
      </c>
      <c r="R171" s="36">
        <f t="shared" si="94"/>
        <v>0</v>
      </c>
      <c r="S171" s="36">
        <f t="shared" si="95"/>
        <v>4.0972222222222299E-2</v>
      </c>
      <c r="T171" s="36">
        <f t="shared" si="97"/>
        <v>0</v>
      </c>
      <c r="U171" s="35">
        <v>34.1</v>
      </c>
      <c r="V171" s="35">
        <f>INDEX('Počty dní'!A:E,MATCH(E171,'Počty dní'!C:C,0),4)</f>
        <v>205</v>
      </c>
      <c r="W171" s="65">
        <f t="shared" si="96"/>
        <v>6990.5</v>
      </c>
    </row>
    <row r="172" spans="1:24" ht="15" thickBot="1" x14ac:dyDescent="0.35">
      <c r="A172" s="115" t="str">
        <f ca="1">CONCATENATE(INDIRECT("R[-3]C[0]",FALSE),"celkem")</f>
        <v>211celkem</v>
      </c>
      <c r="B172" s="70"/>
      <c r="C172" s="70" t="str">
        <f ca="1">INDIRECT("R[-1]C[12]",FALSE)</f>
        <v>Nové Město na Mor.,,centrum</v>
      </c>
      <c r="D172" s="80"/>
      <c r="E172" s="70"/>
      <c r="F172" s="80"/>
      <c r="G172" s="70"/>
      <c r="H172" s="116"/>
      <c r="I172" s="117"/>
      <c r="J172" s="118" t="str">
        <f ca="1">INDIRECT("R[-3]C[0]",FALSE)</f>
        <v>V</v>
      </c>
      <c r="K172" s="119"/>
      <c r="L172" s="120"/>
      <c r="M172" s="121"/>
      <c r="N172" s="120"/>
      <c r="O172" s="122"/>
      <c r="P172" s="70"/>
      <c r="Q172" s="71">
        <f>SUM(Q160:Q171)</f>
        <v>0.48472222222222239</v>
      </c>
      <c r="R172" s="71">
        <f>SUM(R160:R171)</f>
        <v>2.4999999999999911E-2</v>
      </c>
      <c r="S172" s="71">
        <f>SUM(S160:S171)</f>
        <v>0.5097222222222223</v>
      </c>
      <c r="T172" s="71">
        <f>SUM(T160:T171)</f>
        <v>0.14861111111111111</v>
      </c>
      <c r="U172" s="72">
        <f>SUM(U160:U171)</f>
        <v>351.90000000000003</v>
      </c>
      <c r="V172" s="73"/>
      <c r="W172" s="74">
        <f>SUM(W160:W171)</f>
        <v>72139.5</v>
      </c>
    </row>
    <row r="173" spans="1:24" s="2" customFormat="1" x14ac:dyDescent="0.3">
      <c r="A173" s="43"/>
      <c r="B173" s="43"/>
      <c r="C173" s="43"/>
      <c r="D173" s="147"/>
      <c r="E173" s="43"/>
      <c r="F173" s="43"/>
      <c r="G173" s="43"/>
      <c r="H173" s="43"/>
      <c r="I173" s="147"/>
      <c r="J173" s="147"/>
      <c r="K173" s="153"/>
      <c r="L173" s="154"/>
      <c r="M173" s="43"/>
      <c r="N173" s="154"/>
      <c r="O173" s="43"/>
      <c r="P173" s="45"/>
      <c r="Q173" s="43"/>
      <c r="R173" s="28"/>
      <c r="S173" s="43"/>
      <c r="T173" s="43"/>
      <c r="U173" s="43"/>
      <c r="V173" s="43"/>
      <c r="W173" s="43"/>
    </row>
    <row r="174" spans="1:24" s="2" customFormat="1" ht="15" thickBot="1" x14ac:dyDescent="0.35">
      <c r="A174" s="43"/>
      <c r="B174" s="43"/>
      <c r="C174" s="43"/>
      <c r="D174" s="147"/>
      <c r="E174" s="43"/>
      <c r="F174" s="43"/>
      <c r="G174" s="43"/>
      <c r="H174" s="43"/>
      <c r="I174" s="147"/>
      <c r="J174" s="147"/>
      <c r="K174" s="153"/>
      <c r="L174" s="154"/>
      <c r="M174" s="43"/>
      <c r="N174" s="154"/>
      <c r="O174" s="43"/>
      <c r="P174" s="45"/>
      <c r="Q174" s="43"/>
      <c r="R174" s="28"/>
      <c r="S174" s="43"/>
      <c r="T174" s="43"/>
      <c r="U174" s="43"/>
      <c r="V174" s="43"/>
      <c r="W174" s="43"/>
    </row>
    <row r="175" spans="1:24" x14ac:dyDescent="0.3">
      <c r="A175" s="89">
        <v>212</v>
      </c>
      <c r="B175" s="32">
        <v>2012</v>
      </c>
      <c r="C175" s="32" t="s">
        <v>18</v>
      </c>
      <c r="D175" s="90"/>
      <c r="E175" s="32" t="str">
        <f t="shared" ref="E175:E183" si="101">CONCATENATE(C175,D175)</f>
        <v>X</v>
      </c>
      <c r="F175" s="32" t="s">
        <v>113</v>
      </c>
      <c r="G175" s="32">
        <v>2</v>
      </c>
      <c r="H175" s="32" t="str">
        <f t="shared" ref="H175:H183" si="102">CONCATENATE(F175,"/",G175)</f>
        <v>XXX135/2</v>
      </c>
      <c r="I175" s="90" t="s">
        <v>65</v>
      </c>
      <c r="J175" s="90" t="s">
        <v>64</v>
      </c>
      <c r="K175" s="169">
        <v>0.18194444444444444</v>
      </c>
      <c r="L175" s="170">
        <v>0.18333333333333335</v>
      </c>
      <c r="M175" s="32" t="s">
        <v>22</v>
      </c>
      <c r="N175" s="170">
        <v>0.20486111111111113</v>
      </c>
      <c r="O175" s="32" t="s">
        <v>19</v>
      </c>
      <c r="P175" s="32" t="str">
        <f t="shared" ref="P175:P182" si="103">IF(M176=O175,"OK","POZOR")</f>
        <v>OK</v>
      </c>
      <c r="Q175" s="67">
        <f t="shared" ref="Q175:Q183" si="104">IF(ISNUMBER(G175),N175-L175,IF(F175="přejezd",N175-L175,0))</f>
        <v>2.1527777777777785E-2</v>
      </c>
      <c r="R175" s="67">
        <f t="shared" ref="R175:R183" si="105">IF(ISNUMBER(G175),L175-K175,0)</f>
        <v>1.3888888888889117E-3</v>
      </c>
      <c r="S175" s="67">
        <f t="shared" ref="S175:S183" si="106">Q175+R175</f>
        <v>2.2916666666666696E-2</v>
      </c>
      <c r="T175" s="67"/>
      <c r="U175" s="32">
        <v>16.399999999999999</v>
      </c>
      <c r="V175" s="32">
        <f>INDEX('Počty dní'!A:E,MATCH(E175,'Počty dní'!C:C,0),4)</f>
        <v>205</v>
      </c>
      <c r="W175" s="33">
        <f t="shared" ref="W175:W183" si="107">V175*U175</f>
        <v>3361.9999999999995</v>
      </c>
      <c r="X175" s="2"/>
    </row>
    <row r="176" spans="1:24" s="2" customFormat="1" x14ac:dyDescent="0.3">
      <c r="A176" s="171">
        <v>212</v>
      </c>
      <c r="B176" s="35">
        <v>2012</v>
      </c>
      <c r="C176" s="34" t="s">
        <v>18</v>
      </c>
      <c r="D176" s="103"/>
      <c r="E176" s="34" t="str">
        <f t="shared" si="101"/>
        <v>X</v>
      </c>
      <c r="F176" s="34" t="s">
        <v>113</v>
      </c>
      <c r="G176" s="34">
        <v>5</v>
      </c>
      <c r="H176" s="34" t="str">
        <f t="shared" si="102"/>
        <v>XXX135/5</v>
      </c>
      <c r="I176" s="103" t="s">
        <v>65</v>
      </c>
      <c r="J176" s="103" t="s">
        <v>64</v>
      </c>
      <c r="K176" s="104">
        <v>0.21041666666666667</v>
      </c>
      <c r="L176" s="105">
        <v>0.21180555555555555</v>
      </c>
      <c r="M176" s="34" t="s">
        <v>19</v>
      </c>
      <c r="N176" s="105">
        <v>0.26250000000000001</v>
      </c>
      <c r="O176" s="34" t="s">
        <v>24</v>
      </c>
      <c r="P176" s="35" t="str">
        <f t="shared" si="103"/>
        <v>OK</v>
      </c>
      <c r="Q176" s="36">
        <f t="shared" si="104"/>
        <v>5.0694444444444459E-2</v>
      </c>
      <c r="R176" s="36">
        <f t="shared" si="105"/>
        <v>1.388888888888884E-3</v>
      </c>
      <c r="S176" s="36">
        <f t="shared" si="106"/>
        <v>5.2083333333333343E-2</v>
      </c>
      <c r="T176" s="36">
        <f t="shared" ref="T176:T183" si="108">K176-N175</f>
        <v>5.5555555555555358E-3</v>
      </c>
      <c r="U176" s="35">
        <v>35.5</v>
      </c>
      <c r="V176" s="35">
        <f>INDEX('Počty dní'!A:E,MATCH(E176,'Počty dní'!C:C,0),4)</f>
        <v>205</v>
      </c>
      <c r="W176" s="65">
        <f t="shared" si="107"/>
        <v>7277.5</v>
      </c>
    </row>
    <row r="177" spans="1:24" x14ac:dyDescent="0.3">
      <c r="A177" s="171">
        <v>212</v>
      </c>
      <c r="B177" s="35">
        <v>2012</v>
      </c>
      <c r="C177" s="34" t="s">
        <v>18</v>
      </c>
      <c r="D177" s="103"/>
      <c r="E177" s="34" t="str">
        <f t="shared" si="101"/>
        <v>X</v>
      </c>
      <c r="F177" s="34" t="s">
        <v>113</v>
      </c>
      <c r="G177" s="34">
        <v>14</v>
      </c>
      <c r="H177" s="34" t="str">
        <f t="shared" si="102"/>
        <v>XXX135/14</v>
      </c>
      <c r="I177" s="103" t="s">
        <v>65</v>
      </c>
      <c r="J177" s="103" t="s">
        <v>64</v>
      </c>
      <c r="K177" s="104">
        <v>0.26250000000000001</v>
      </c>
      <c r="L177" s="105">
        <v>0.26250000000000001</v>
      </c>
      <c r="M177" s="34" t="s">
        <v>24</v>
      </c>
      <c r="N177" s="105">
        <v>0.28472222222222221</v>
      </c>
      <c r="O177" s="34" t="s">
        <v>22</v>
      </c>
      <c r="P177" s="35" t="str">
        <f t="shared" si="103"/>
        <v>OK</v>
      </c>
      <c r="Q177" s="36">
        <f t="shared" si="104"/>
        <v>2.2222222222222199E-2</v>
      </c>
      <c r="R177" s="36">
        <f t="shared" si="105"/>
        <v>0</v>
      </c>
      <c r="S177" s="36">
        <f t="shared" si="106"/>
        <v>2.2222222222222199E-2</v>
      </c>
      <c r="T177" s="36">
        <f t="shared" si="108"/>
        <v>0</v>
      </c>
      <c r="U177" s="35">
        <v>17.7</v>
      </c>
      <c r="V177" s="35">
        <f>INDEX('Počty dní'!A:E,MATCH(E177,'Počty dní'!C:C,0),4)</f>
        <v>205</v>
      </c>
      <c r="W177" s="65">
        <f t="shared" si="107"/>
        <v>3628.5</v>
      </c>
      <c r="X177" s="2"/>
    </row>
    <row r="178" spans="1:24" s="2" customFormat="1" x14ac:dyDescent="0.3">
      <c r="A178" s="171">
        <v>212</v>
      </c>
      <c r="B178" s="35">
        <v>2012</v>
      </c>
      <c r="C178" s="34" t="s">
        <v>18</v>
      </c>
      <c r="D178" s="103">
        <v>10</v>
      </c>
      <c r="E178" s="34" t="str">
        <f t="shared" si="101"/>
        <v>X10</v>
      </c>
      <c r="F178" s="34" t="s">
        <v>135</v>
      </c>
      <c r="G178" s="34">
        <v>6</v>
      </c>
      <c r="H178" s="34" t="str">
        <f t="shared" si="102"/>
        <v>YYY133/6</v>
      </c>
      <c r="I178" s="103" t="s">
        <v>65</v>
      </c>
      <c r="J178" s="103" t="s">
        <v>64</v>
      </c>
      <c r="K178" s="104">
        <v>0.28472222222222221</v>
      </c>
      <c r="L178" s="105">
        <v>0.28541666666666665</v>
      </c>
      <c r="M178" s="34" t="s">
        <v>22</v>
      </c>
      <c r="N178" s="105">
        <v>0.29097222222222224</v>
      </c>
      <c r="O178" s="34" t="s">
        <v>69</v>
      </c>
      <c r="P178" s="35" t="str">
        <f t="shared" si="103"/>
        <v>OK</v>
      </c>
      <c r="Q178" s="36">
        <f t="shared" si="104"/>
        <v>5.5555555555555913E-3</v>
      </c>
      <c r="R178" s="36">
        <f t="shared" si="105"/>
        <v>6.9444444444444198E-4</v>
      </c>
      <c r="S178" s="36">
        <f t="shared" si="106"/>
        <v>6.2500000000000333E-3</v>
      </c>
      <c r="T178" s="36">
        <f t="shared" si="108"/>
        <v>0</v>
      </c>
      <c r="U178" s="35">
        <v>6.8</v>
      </c>
      <c r="V178" s="35">
        <f>INDEX('Počty dní'!A:E,MATCH(E178,'Počty dní'!C:C,0),4)</f>
        <v>195</v>
      </c>
      <c r="W178" s="65">
        <f t="shared" si="107"/>
        <v>1326</v>
      </c>
    </row>
    <row r="179" spans="1:24" s="2" customFormat="1" x14ac:dyDescent="0.3">
      <c r="A179" s="171">
        <v>212</v>
      </c>
      <c r="B179" s="35">
        <v>2012</v>
      </c>
      <c r="C179" s="34" t="s">
        <v>18</v>
      </c>
      <c r="D179" s="103">
        <v>10</v>
      </c>
      <c r="E179" s="34" t="str">
        <f t="shared" si="101"/>
        <v>X10</v>
      </c>
      <c r="F179" s="34" t="s">
        <v>135</v>
      </c>
      <c r="G179" s="34">
        <v>5</v>
      </c>
      <c r="H179" s="34" t="str">
        <f t="shared" si="102"/>
        <v>YYY133/5</v>
      </c>
      <c r="I179" s="103" t="s">
        <v>65</v>
      </c>
      <c r="J179" s="103" t="s">
        <v>64</v>
      </c>
      <c r="K179" s="104">
        <v>0.29097222222222224</v>
      </c>
      <c r="L179" s="105">
        <v>0.29166666666666669</v>
      </c>
      <c r="M179" s="34" t="s">
        <v>69</v>
      </c>
      <c r="N179" s="105">
        <v>0.29930555555555555</v>
      </c>
      <c r="O179" s="34" t="s">
        <v>22</v>
      </c>
      <c r="P179" s="35" t="str">
        <f t="shared" si="103"/>
        <v>OK</v>
      </c>
      <c r="Q179" s="36">
        <f t="shared" si="104"/>
        <v>7.6388888888888618E-3</v>
      </c>
      <c r="R179" s="36">
        <f t="shared" si="105"/>
        <v>6.9444444444444198E-4</v>
      </c>
      <c r="S179" s="36">
        <f t="shared" si="106"/>
        <v>8.3333333333333037E-3</v>
      </c>
      <c r="T179" s="36">
        <f t="shared" si="108"/>
        <v>0</v>
      </c>
      <c r="U179" s="35">
        <v>7.9</v>
      </c>
      <c r="V179" s="35">
        <f>INDEX('Počty dní'!A:E,MATCH(E179,'Počty dní'!C:C,0),4)</f>
        <v>195</v>
      </c>
      <c r="W179" s="65">
        <f t="shared" si="107"/>
        <v>1540.5</v>
      </c>
    </row>
    <row r="180" spans="1:24" s="2" customFormat="1" x14ac:dyDescent="0.3">
      <c r="A180" s="171">
        <v>212</v>
      </c>
      <c r="B180" s="35">
        <v>2012</v>
      </c>
      <c r="C180" s="34" t="s">
        <v>18</v>
      </c>
      <c r="D180" s="103"/>
      <c r="E180" s="34" t="str">
        <f t="shared" si="101"/>
        <v>X</v>
      </c>
      <c r="F180" s="34" t="s">
        <v>113</v>
      </c>
      <c r="G180" s="34">
        <v>13</v>
      </c>
      <c r="H180" s="34" t="str">
        <f t="shared" si="102"/>
        <v>XXX135/13</v>
      </c>
      <c r="I180" s="103" t="s">
        <v>64</v>
      </c>
      <c r="J180" s="103" t="s">
        <v>64</v>
      </c>
      <c r="K180" s="104">
        <v>0.29930555555555555</v>
      </c>
      <c r="L180" s="105">
        <v>0.3</v>
      </c>
      <c r="M180" s="34" t="s">
        <v>22</v>
      </c>
      <c r="N180" s="105">
        <v>0.32291666666666669</v>
      </c>
      <c r="O180" s="34" t="s">
        <v>24</v>
      </c>
      <c r="P180" s="35" t="str">
        <f t="shared" si="103"/>
        <v>OK</v>
      </c>
      <c r="Q180" s="36">
        <f t="shared" si="104"/>
        <v>2.2916666666666696E-2</v>
      </c>
      <c r="R180" s="36">
        <f t="shared" si="105"/>
        <v>6.9444444444444198E-4</v>
      </c>
      <c r="S180" s="36">
        <f t="shared" si="106"/>
        <v>2.3611111111111138E-2</v>
      </c>
      <c r="T180" s="36">
        <f t="shared" si="108"/>
        <v>0</v>
      </c>
      <c r="U180" s="35">
        <v>17.7</v>
      </c>
      <c r="V180" s="35">
        <f>INDEX('Počty dní'!A:E,MATCH(E180,'Počty dní'!C:C,0),4)</f>
        <v>205</v>
      </c>
      <c r="W180" s="65">
        <f t="shared" si="107"/>
        <v>3628.5</v>
      </c>
    </row>
    <row r="181" spans="1:24" x14ac:dyDescent="0.3">
      <c r="A181" s="171">
        <v>212</v>
      </c>
      <c r="B181" s="35">
        <v>2012</v>
      </c>
      <c r="C181" s="34" t="s">
        <v>18</v>
      </c>
      <c r="D181" s="103"/>
      <c r="E181" s="34" t="str">
        <f t="shared" si="101"/>
        <v>X</v>
      </c>
      <c r="F181" s="34" t="s">
        <v>113</v>
      </c>
      <c r="G181" s="34">
        <v>26</v>
      </c>
      <c r="H181" s="34" t="str">
        <f t="shared" si="102"/>
        <v>XXX135/26</v>
      </c>
      <c r="I181" s="103" t="s">
        <v>65</v>
      </c>
      <c r="J181" s="103" t="s">
        <v>64</v>
      </c>
      <c r="K181" s="104">
        <v>0.52777777777777779</v>
      </c>
      <c r="L181" s="105">
        <v>0.52986111111111112</v>
      </c>
      <c r="M181" s="34" t="s">
        <v>24</v>
      </c>
      <c r="N181" s="105">
        <v>0.57986111111111105</v>
      </c>
      <c r="O181" s="34" t="s">
        <v>19</v>
      </c>
      <c r="P181" s="35" t="str">
        <f t="shared" si="103"/>
        <v>OK</v>
      </c>
      <c r="Q181" s="36">
        <f t="shared" si="104"/>
        <v>4.9999999999999933E-2</v>
      </c>
      <c r="R181" s="36">
        <f t="shared" si="105"/>
        <v>2.0833333333333259E-3</v>
      </c>
      <c r="S181" s="36">
        <f t="shared" si="106"/>
        <v>5.2083333333333259E-2</v>
      </c>
      <c r="T181" s="36">
        <f t="shared" si="108"/>
        <v>0.2048611111111111</v>
      </c>
      <c r="U181" s="35">
        <v>35.5</v>
      </c>
      <c r="V181" s="35">
        <f>INDEX('Počty dní'!A:E,MATCH(E181,'Počty dní'!C:C,0),4)</f>
        <v>205</v>
      </c>
      <c r="W181" s="65">
        <f t="shared" si="107"/>
        <v>7277.5</v>
      </c>
      <c r="X181" s="2"/>
    </row>
    <row r="182" spans="1:24" s="2" customFormat="1" x14ac:dyDescent="0.3">
      <c r="A182" s="171">
        <v>212</v>
      </c>
      <c r="B182" s="35">
        <v>2012</v>
      </c>
      <c r="C182" s="34" t="s">
        <v>18</v>
      </c>
      <c r="D182" s="103"/>
      <c r="E182" s="34" t="str">
        <f t="shared" si="101"/>
        <v>X</v>
      </c>
      <c r="F182" s="34" t="s">
        <v>113</v>
      </c>
      <c r="G182" s="34">
        <v>27</v>
      </c>
      <c r="H182" s="34" t="str">
        <f t="shared" si="102"/>
        <v>XXX135/27</v>
      </c>
      <c r="I182" s="103" t="s">
        <v>64</v>
      </c>
      <c r="J182" s="103" t="s">
        <v>64</v>
      </c>
      <c r="K182" s="104">
        <v>0.58194444444444449</v>
      </c>
      <c r="L182" s="105">
        <v>0.5854166666666667</v>
      </c>
      <c r="M182" s="34" t="s">
        <v>19</v>
      </c>
      <c r="N182" s="105">
        <v>0.63750000000000007</v>
      </c>
      <c r="O182" s="34" t="s">
        <v>24</v>
      </c>
      <c r="P182" s="35" t="str">
        <f t="shared" si="103"/>
        <v>OK</v>
      </c>
      <c r="Q182" s="36">
        <f t="shared" si="104"/>
        <v>5.208333333333337E-2</v>
      </c>
      <c r="R182" s="36">
        <f t="shared" si="105"/>
        <v>3.4722222222222099E-3</v>
      </c>
      <c r="S182" s="36">
        <f t="shared" si="106"/>
        <v>5.555555555555558E-2</v>
      </c>
      <c r="T182" s="36">
        <f t="shared" si="108"/>
        <v>2.083333333333437E-3</v>
      </c>
      <c r="U182" s="35">
        <v>37.1</v>
      </c>
      <c r="V182" s="35">
        <f>INDEX('Počty dní'!A:E,MATCH(E182,'Počty dní'!C:C,0),4)</f>
        <v>205</v>
      </c>
      <c r="W182" s="65">
        <f t="shared" si="107"/>
        <v>7605.5</v>
      </c>
    </row>
    <row r="183" spans="1:24" ht="15" thickBot="1" x14ac:dyDescent="0.35">
      <c r="A183" s="172">
        <v>212</v>
      </c>
      <c r="B183" s="37">
        <v>2012</v>
      </c>
      <c r="C183" s="75" t="s">
        <v>18</v>
      </c>
      <c r="D183" s="151"/>
      <c r="E183" s="75" t="str">
        <f t="shared" si="101"/>
        <v>X</v>
      </c>
      <c r="F183" s="75" t="s">
        <v>113</v>
      </c>
      <c r="G183" s="75">
        <v>32</v>
      </c>
      <c r="H183" s="75" t="str">
        <f t="shared" si="102"/>
        <v>XXX135/32</v>
      </c>
      <c r="I183" s="151" t="s">
        <v>65</v>
      </c>
      <c r="J183" s="151" t="s">
        <v>64</v>
      </c>
      <c r="K183" s="173">
        <v>0.65138888888888891</v>
      </c>
      <c r="L183" s="174">
        <v>0.65486111111111112</v>
      </c>
      <c r="M183" s="75" t="s">
        <v>24</v>
      </c>
      <c r="N183" s="174">
        <v>0.67708333333333337</v>
      </c>
      <c r="O183" s="75" t="s">
        <v>22</v>
      </c>
      <c r="P183" s="37"/>
      <c r="Q183" s="68">
        <f t="shared" si="104"/>
        <v>2.2222222222222254E-2</v>
      </c>
      <c r="R183" s="68">
        <f t="shared" si="105"/>
        <v>3.4722222222222099E-3</v>
      </c>
      <c r="S183" s="68">
        <f t="shared" si="106"/>
        <v>2.5694444444444464E-2</v>
      </c>
      <c r="T183" s="68">
        <f t="shared" si="108"/>
        <v>1.388888888888884E-2</v>
      </c>
      <c r="U183" s="37">
        <v>17.7</v>
      </c>
      <c r="V183" s="37">
        <f>INDEX('Počty dní'!A:E,MATCH(E183,'Počty dní'!C:C,0),4)</f>
        <v>205</v>
      </c>
      <c r="W183" s="69">
        <f t="shared" si="107"/>
        <v>3628.5</v>
      </c>
      <c r="X183" s="2"/>
    </row>
    <row r="184" spans="1:24" ht="15" thickBot="1" x14ac:dyDescent="0.35">
      <c r="A184" s="115" t="str">
        <f ca="1">CONCATENATE(INDIRECT("R[-3]C[0]",FALSE),"celkem")</f>
        <v>212celkem</v>
      </c>
      <c r="B184" s="70"/>
      <c r="C184" s="70" t="str">
        <f ca="1">INDIRECT("R[-1]C[12]",FALSE)</f>
        <v>Jimramov,,Obecní úřad</v>
      </c>
      <c r="D184" s="80"/>
      <c r="E184" s="70"/>
      <c r="F184" s="80"/>
      <c r="G184" s="70"/>
      <c r="H184" s="116"/>
      <c r="I184" s="117"/>
      <c r="J184" s="118" t="str">
        <f ca="1">INDIRECT("R[-3]C[0]",FALSE)</f>
        <v>V</v>
      </c>
      <c r="K184" s="119"/>
      <c r="L184" s="120"/>
      <c r="M184" s="121"/>
      <c r="N184" s="120"/>
      <c r="O184" s="122"/>
      <c r="P184" s="70"/>
      <c r="Q184" s="71">
        <f>SUM(Q175:Q183)</f>
        <v>0.25486111111111115</v>
      </c>
      <c r="R184" s="71">
        <f>SUM(R175:R183)</f>
        <v>1.3888888888888867E-2</v>
      </c>
      <c r="S184" s="71">
        <f>SUM(S175:S183)</f>
        <v>0.26875000000000004</v>
      </c>
      <c r="T184" s="71">
        <f>SUM(T175:T183)</f>
        <v>0.22638888888888892</v>
      </c>
      <c r="U184" s="72">
        <f>SUM(U175:U183)</f>
        <v>192.29999999999998</v>
      </c>
      <c r="V184" s="73"/>
      <c r="W184" s="74">
        <f>SUM(W175:W183)</f>
        <v>39274.5</v>
      </c>
      <c r="X184" s="2"/>
    </row>
    <row r="185" spans="1:24" x14ac:dyDescent="0.3">
      <c r="C185" s="43"/>
      <c r="D185" s="147"/>
      <c r="E185" s="43"/>
      <c r="F185" s="43"/>
      <c r="G185" s="43"/>
      <c r="H185" s="43"/>
      <c r="L185" s="139"/>
      <c r="M185" s="43"/>
      <c r="N185" s="139"/>
      <c r="O185" s="43"/>
      <c r="X185" s="2"/>
    </row>
    <row r="186" spans="1:24" ht="15" thickBot="1" x14ac:dyDescent="0.35">
      <c r="C186" s="43"/>
      <c r="D186" s="147"/>
      <c r="E186" s="43"/>
      <c r="F186" s="43"/>
      <c r="G186" s="43"/>
      <c r="H186" s="43"/>
      <c r="L186" s="139"/>
      <c r="M186" s="43"/>
      <c r="N186" s="139"/>
      <c r="O186" s="43"/>
      <c r="X186" s="2"/>
    </row>
    <row r="187" spans="1:24" x14ac:dyDescent="0.3">
      <c r="A187" s="89">
        <v>213</v>
      </c>
      <c r="B187" s="32">
        <v>2013</v>
      </c>
      <c r="C187" s="32" t="s">
        <v>18</v>
      </c>
      <c r="D187" s="90"/>
      <c r="E187" s="32" t="str">
        <f t="shared" ref="E187:E204" si="109">CONCATENATE(C187,D187)</f>
        <v>X</v>
      </c>
      <c r="F187" s="32" t="s">
        <v>114</v>
      </c>
      <c r="G187" s="32">
        <v>2</v>
      </c>
      <c r="H187" s="32" t="str">
        <f t="shared" ref="H187:H204" si="110">CONCATENATE(F187,"/",G187)</f>
        <v>XXX138/2</v>
      </c>
      <c r="I187" s="90" t="s">
        <v>65</v>
      </c>
      <c r="J187" s="90" t="s">
        <v>65</v>
      </c>
      <c r="K187" s="169">
        <v>0.17708333333333334</v>
      </c>
      <c r="L187" s="170">
        <v>0.17847222222222223</v>
      </c>
      <c r="M187" s="32" t="s">
        <v>96</v>
      </c>
      <c r="N187" s="170">
        <v>0.20347222222222219</v>
      </c>
      <c r="O187" s="32" t="s">
        <v>28</v>
      </c>
      <c r="P187" s="32" t="str">
        <f t="shared" ref="P187:P203" si="111">IF(M188=O187,"OK","POZOR")</f>
        <v>OK</v>
      </c>
      <c r="Q187" s="67">
        <f t="shared" ref="Q187:Q204" si="112">IF(ISNUMBER(G187),N187-L187,IF(F187="přejezd",N187-L187,0))</f>
        <v>2.4999999999999967E-2</v>
      </c>
      <c r="R187" s="67">
        <f t="shared" ref="R187:R204" si="113">IF(ISNUMBER(G187),L187-K187,0)</f>
        <v>1.388888888888884E-3</v>
      </c>
      <c r="S187" s="67">
        <f t="shared" ref="S187:S204" si="114">Q187+R187</f>
        <v>2.6388888888888851E-2</v>
      </c>
      <c r="T187" s="67"/>
      <c r="U187" s="32">
        <v>23.5</v>
      </c>
      <c r="V187" s="32">
        <f>INDEX('Počty dní'!A:E,MATCH(E187,'Počty dní'!C:C,0),4)</f>
        <v>205</v>
      </c>
      <c r="W187" s="33">
        <f t="shared" ref="W187:W204" si="115">V187*U187</f>
        <v>4817.5</v>
      </c>
      <c r="X187" s="2"/>
    </row>
    <row r="188" spans="1:24" x14ac:dyDescent="0.3">
      <c r="A188" s="171">
        <v>213</v>
      </c>
      <c r="B188" s="35">
        <v>2013</v>
      </c>
      <c r="C188" s="34" t="s">
        <v>18</v>
      </c>
      <c r="D188" s="103"/>
      <c r="E188" s="34" t="str">
        <f t="shared" si="109"/>
        <v>X</v>
      </c>
      <c r="F188" s="34" t="s">
        <v>114</v>
      </c>
      <c r="G188" s="34">
        <v>1</v>
      </c>
      <c r="H188" s="34" t="str">
        <f t="shared" si="110"/>
        <v>XXX138/1</v>
      </c>
      <c r="I188" s="103" t="s">
        <v>65</v>
      </c>
      <c r="J188" s="103" t="s">
        <v>65</v>
      </c>
      <c r="K188" s="104">
        <v>0.20347222222222219</v>
      </c>
      <c r="L188" s="105">
        <v>0.20486111111111113</v>
      </c>
      <c r="M188" s="34" t="s">
        <v>28</v>
      </c>
      <c r="N188" s="105">
        <v>0.22291666666666665</v>
      </c>
      <c r="O188" s="34" t="s">
        <v>29</v>
      </c>
      <c r="P188" s="35" t="str">
        <f t="shared" si="111"/>
        <v>OK</v>
      </c>
      <c r="Q188" s="36">
        <f t="shared" ref="Q188:Q196" si="116">IF(ISNUMBER(G188),N188-L188,IF(F188="přejezd",N188-L188,0))</f>
        <v>1.8055555555555519E-2</v>
      </c>
      <c r="R188" s="36">
        <f t="shared" ref="R188:R196" si="117">IF(ISNUMBER(G188),L188-K188,0)</f>
        <v>1.3888888888889395E-3</v>
      </c>
      <c r="S188" s="36">
        <f t="shared" ref="S188:S196" si="118">Q188+R188</f>
        <v>1.9444444444444459E-2</v>
      </c>
      <c r="T188" s="36">
        <f t="shared" ref="T188:T196" si="119">K188-N187</f>
        <v>0</v>
      </c>
      <c r="U188" s="35">
        <v>18.899999999999999</v>
      </c>
      <c r="V188" s="35">
        <f>INDEX('Počty dní'!A:E,MATCH(E188,'Počty dní'!C:C,0),4)</f>
        <v>205</v>
      </c>
      <c r="W188" s="65">
        <f t="shared" si="115"/>
        <v>3874.4999999999995</v>
      </c>
      <c r="X188" s="2"/>
    </row>
    <row r="189" spans="1:24" x14ac:dyDescent="0.3">
      <c r="A189" s="171">
        <v>213</v>
      </c>
      <c r="B189" s="35">
        <v>2013</v>
      </c>
      <c r="C189" s="34" t="s">
        <v>18</v>
      </c>
      <c r="D189" s="103"/>
      <c r="E189" s="34" t="str">
        <f t="shared" si="109"/>
        <v>X</v>
      </c>
      <c r="F189" s="34" t="s">
        <v>114</v>
      </c>
      <c r="G189" s="34">
        <v>4</v>
      </c>
      <c r="H189" s="34" t="str">
        <f t="shared" si="110"/>
        <v>XXX138/4</v>
      </c>
      <c r="I189" s="103" t="s">
        <v>65</v>
      </c>
      <c r="J189" s="103" t="s">
        <v>65</v>
      </c>
      <c r="K189" s="104">
        <v>0.22291666666666665</v>
      </c>
      <c r="L189" s="105">
        <v>0.22430555555555556</v>
      </c>
      <c r="M189" s="34" t="s">
        <v>29</v>
      </c>
      <c r="N189" s="105">
        <v>0.24513888888888888</v>
      </c>
      <c r="O189" s="34" t="s">
        <v>30</v>
      </c>
      <c r="P189" s="35" t="str">
        <f t="shared" si="111"/>
        <v>OK</v>
      </c>
      <c r="Q189" s="36">
        <f t="shared" si="116"/>
        <v>2.0833333333333315E-2</v>
      </c>
      <c r="R189" s="36">
        <f t="shared" si="117"/>
        <v>1.3888888888889117E-3</v>
      </c>
      <c r="S189" s="36">
        <f t="shared" si="118"/>
        <v>2.2222222222222227E-2</v>
      </c>
      <c r="T189" s="36">
        <f t="shared" si="119"/>
        <v>0</v>
      </c>
      <c r="U189" s="35">
        <v>19.600000000000001</v>
      </c>
      <c r="V189" s="35">
        <f>INDEX('Počty dní'!A:E,MATCH(E189,'Počty dní'!C:C,0),4)</f>
        <v>205</v>
      </c>
      <c r="W189" s="65">
        <f t="shared" si="115"/>
        <v>4018.0000000000005</v>
      </c>
      <c r="X189" s="2"/>
    </row>
    <row r="190" spans="1:24" x14ac:dyDescent="0.3">
      <c r="A190" s="171">
        <v>213</v>
      </c>
      <c r="B190" s="35">
        <v>2013</v>
      </c>
      <c r="C190" s="34" t="s">
        <v>18</v>
      </c>
      <c r="D190" s="103"/>
      <c r="E190" s="34" t="str">
        <f>CONCATENATE(C190,D190)</f>
        <v>X</v>
      </c>
      <c r="F190" s="34" t="s">
        <v>115</v>
      </c>
      <c r="G190" s="34">
        <v>1</v>
      </c>
      <c r="H190" s="34" t="str">
        <f>CONCATENATE(F190,"/",G190)</f>
        <v>XXX139/1</v>
      </c>
      <c r="I190" s="103" t="s">
        <v>65</v>
      </c>
      <c r="J190" s="103" t="s">
        <v>65</v>
      </c>
      <c r="K190" s="104">
        <v>0.25555555555555559</v>
      </c>
      <c r="L190" s="105">
        <v>0.25694444444444448</v>
      </c>
      <c r="M190" s="34" t="s">
        <v>30</v>
      </c>
      <c r="N190" s="105">
        <v>0.27916666666666667</v>
      </c>
      <c r="O190" s="34" t="s">
        <v>31</v>
      </c>
      <c r="P190" s="35" t="str">
        <f t="shared" si="111"/>
        <v>OK</v>
      </c>
      <c r="Q190" s="36">
        <f t="shared" si="116"/>
        <v>2.2222222222222199E-2</v>
      </c>
      <c r="R190" s="36">
        <f t="shared" si="117"/>
        <v>1.388888888888884E-3</v>
      </c>
      <c r="S190" s="36">
        <f t="shared" si="118"/>
        <v>2.3611111111111083E-2</v>
      </c>
      <c r="T190" s="36">
        <f t="shared" si="119"/>
        <v>1.0416666666666713E-2</v>
      </c>
      <c r="U190" s="35">
        <v>17.3</v>
      </c>
      <c r="V190" s="35">
        <f>INDEX('Počty dní'!A:E,MATCH(E190,'Počty dní'!C:C,0),4)</f>
        <v>205</v>
      </c>
      <c r="W190" s="65">
        <f>V190*U190</f>
        <v>3546.5</v>
      </c>
      <c r="X190" s="2"/>
    </row>
    <row r="191" spans="1:24" x14ac:dyDescent="0.3">
      <c r="A191" s="171">
        <v>213</v>
      </c>
      <c r="B191" s="35">
        <v>2013</v>
      </c>
      <c r="C191" s="34" t="s">
        <v>18</v>
      </c>
      <c r="D191" s="103"/>
      <c r="E191" s="34" t="str">
        <f>CONCATENATE(C191,D191)</f>
        <v>X</v>
      </c>
      <c r="F191" s="34" t="s">
        <v>115</v>
      </c>
      <c r="G191" s="34">
        <v>4</v>
      </c>
      <c r="H191" s="34" t="str">
        <f>CONCATENATE(F191,"/",G191)</f>
        <v>XXX139/4</v>
      </c>
      <c r="I191" s="103" t="s">
        <v>65</v>
      </c>
      <c r="J191" s="103" t="s">
        <v>65</v>
      </c>
      <c r="K191" s="104">
        <v>0.27916666666666667</v>
      </c>
      <c r="L191" s="105">
        <v>0.28194444444444444</v>
      </c>
      <c r="M191" s="34" t="s">
        <v>31</v>
      </c>
      <c r="N191" s="105">
        <v>0.30208333333333331</v>
      </c>
      <c r="O191" s="34" t="s">
        <v>28</v>
      </c>
      <c r="P191" s="35" t="str">
        <f t="shared" si="111"/>
        <v>OK</v>
      </c>
      <c r="Q191" s="36">
        <f t="shared" si="116"/>
        <v>2.0138888888888873E-2</v>
      </c>
      <c r="R191" s="36">
        <f t="shared" si="117"/>
        <v>2.7777777777777679E-3</v>
      </c>
      <c r="S191" s="36">
        <f t="shared" si="118"/>
        <v>2.2916666666666641E-2</v>
      </c>
      <c r="T191" s="36">
        <f t="shared" si="119"/>
        <v>0</v>
      </c>
      <c r="U191" s="35">
        <v>14.5</v>
      </c>
      <c r="V191" s="35">
        <f>INDEX('Počty dní'!A:E,MATCH(E191,'Počty dní'!C:C,0),4)</f>
        <v>205</v>
      </c>
      <c r="W191" s="65">
        <f>V191*U191</f>
        <v>2972.5</v>
      </c>
      <c r="X191" s="2"/>
    </row>
    <row r="192" spans="1:24" x14ac:dyDescent="0.3">
      <c r="A192" s="171">
        <v>213</v>
      </c>
      <c r="B192" s="35">
        <v>2013</v>
      </c>
      <c r="C192" s="34" t="s">
        <v>18</v>
      </c>
      <c r="D192" s="103"/>
      <c r="E192" s="34" t="str">
        <f t="shared" si="109"/>
        <v>X</v>
      </c>
      <c r="F192" s="34" t="s">
        <v>114</v>
      </c>
      <c r="G192" s="34">
        <v>5</v>
      </c>
      <c r="H192" s="34" t="str">
        <f t="shared" si="110"/>
        <v>XXX138/5</v>
      </c>
      <c r="I192" s="103" t="s">
        <v>65</v>
      </c>
      <c r="J192" s="103" t="s">
        <v>65</v>
      </c>
      <c r="K192" s="104">
        <v>0.37708333333333338</v>
      </c>
      <c r="L192" s="105">
        <v>0.37847222222222227</v>
      </c>
      <c r="M192" s="34" t="s">
        <v>28</v>
      </c>
      <c r="N192" s="105">
        <v>0.40208333333333335</v>
      </c>
      <c r="O192" s="34" t="s">
        <v>96</v>
      </c>
      <c r="P192" s="35" t="str">
        <f t="shared" si="111"/>
        <v>OK</v>
      </c>
      <c r="Q192" s="36">
        <f t="shared" si="116"/>
        <v>2.3611111111111083E-2</v>
      </c>
      <c r="R192" s="36">
        <f t="shared" si="117"/>
        <v>1.388888888888884E-3</v>
      </c>
      <c r="S192" s="36">
        <f t="shared" si="118"/>
        <v>2.4999999999999967E-2</v>
      </c>
      <c r="T192" s="36">
        <f t="shared" si="119"/>
        <v>7.5000000000000067E-2</v>
      </c>
      <c r="U192" s="35">
        <v>23.5</v>
      </c>
      <c r="V192" s="35">
        <f>INDEX('Počty dní'!A:E,MATCH(E192,'Počty dní'!C:C,0),4)</f>
        <v>205</v>
      </c>
      <c r="W192" s="65">
        <f t="shared" si="115"/>
        <v>4817.5</v>
      </c>
      <c r="X192" s="2"/>
    </row>
    <row r="193" spans="1:48" x14ac:dyDescent="0.3">
      <c r="A193" s="171">
        <v>213</v>
      </c>
      <c r="B193" s="35">
        <v>2013</v>
      </c>
      <c r="C193" s="34" t="s">
        <v>18</v>
      </c>
      <c r="D193" s="103"/>
      <c r="E193" s="34" t="str">
        <f t="shared" si="109"/>
        <v>X</v>
      </c>
      <c r="F193" s="34" t="s">
        <v>114</v>
      </c>
      <c r="G193" s="34">
        <v>8</v>
      </c>
      <c r="H193" s="34" t="str">
        <f t="shared" si="110"/>
        <v>XXX138/8</v>
      </c>
      <c r="I193" s="103" t="s">
        <v>65</v>
      </c>
      <c r="J193" s="103" t="s">
        <v>65</v>
      </c>
      <c r="K193" s="104">
        <v>0.42708333333333331</v>
      </c>
      <c r="L193" s="105">
        <v>0.4284722222222222</v>
      </c>
      <c r="M193" s="34" t="s">
        <v>96</v>
      </c>
      <c r="N193" s="105">
        <v>0.45347222222222222</v>
      </c>
      <c r="O193" s="34" t="s">
        <v>28</v>
      </c>
      <c r="P193" s="35" t="str">
        <f t="shared" si="111"/>
        <v>OK</v>
      </c>
      <c r="Q193" s="36">
        <f t="shared" si="116"/>
        <v>2.5000000000000022E-2</v>
      </c>
      <c r="R193" s="36">
        <f t="shared" si="117"/>
        <v>1.388888888888884E-3</v>
      </c>
      <c r="S193" s="36">
        <f t="shared" si="118"/>
        <v>2.6388888888888906E-2</v>
      </c>
      <c r="T193" s="36">
        <f t="shared" si="119"/>
        <v>2.4999999999999967E-2</v>
      </c>
      <c r="U193" s="35">
        <v>23.5</v>
      </c>
      <c r="V193" s="35">
        <f>INDEX('Počty dní'!A:E,MATCH(E193,'Počty dní'!C:C,0),4)</f>
        <v>205</v>
      </c>
      <c r="W193" s="65">
        <f t="shared" si="115"/>
        <v>4817.5</v>
      </c>
      <c r="X193" s="2"/>
    </row>
    <row r="194" spans="1:48" x14ac:dyDescent="0.3">
      <c r="A194" s="171">
        <v>213</v>
      </c>
      <c r="B194" s="35">
        <v>2013</v>
      </c>
      <c r="C194" s="34" t="s">
        <v>18</v>
      </c>
      <c r="D194" s="103"/>
      <c r="E194" s="34" t="str">
        <f t="shared" ref="E194:E199" si="120">CONCATENATE(C194,D194)</f>
        <v>X</v>
      </c>
      <c r="F194" s="34" t="s">
        <v>120</v>
      </c>
      <c r="G194" s="34">
        <v>7</v>
      </c>
      <c r="H194" s="34" t="str">
        <f t="shared" ref="H194:H199" si="121">CONCATENATE(F194,"/",G194)</f>
        <v>XXX144/7</v>
      </c>
      <c r="I194" s="103" t="s">
        <v>65</v>
      </c>
      <c r="J194" s="103" t="s">
        <v>65</v>
      </c>
      <c r="K194" s="104">
        <v>0.51944444444444449</v>
      </c>
      <c r="L194" s="105">
        <v>0.52083333333333337</v>
      </c>
      <c r="M194" s="34" t="s">
        <v>28</v>
      </c>
      <c r="N194" s="105">
        <v>0.54097222222222219</v>
      </c>
      <c r="O194" s="34" t="s">
        <v>41</v>
      </c>
      <c r="P194" s="35" t="str">
        <f t="shared" si="111"/>
        <v>OK</v>
      </c>
      <c r="Q194" s="36">
        <f t="shared" si="116"/>
        <v>2.0138888888888817E-2</v>
      </c>
      <c r="R194" s="36">
        <f t="shared" si="117"/>
        <v>1.388888888888884E-3</v>
      </c>
      <c r="S194" s="36">
        <f t="shared" si="118"/>
        <v>2.1527777777777701E-2</v>
      </c>
      <c r="T194" s="36">
        <f t="shared" si="119"/>
        <v>6.5972222222222265E-2</v>
      </c>
      <c r="U194" s="35">
        <v>12.4</v>
      </c>
      <c r="V194" s="35">
        <f>INDEX('Počty dní'!A:E,MATCH(E194,'Počty dní'!C:C,0),4)</f>
        <v>205</v>
      </c>
      <c r="W194" s="65">
        <f t="shared" ref="W194:W199" si="122">V194*U194</f>
        <v>2542</v>
      </c>
      <c r="X194" s="2"/>
    </row>
    <row r="195" spans="1:48" x14ac:dyDescent="0.3">
      <c r="A195" s="171">
        <v>213</v>
      </c>
      <c r="B195" s="35">
        <v>2013</v>
      </c>
      <c r="C195" s="34" t="s">
        <v>18</v>
      </c>
      <c r="D195" s="103"/>
      <c r="E195" s="34" t="str">
        <f t="shared" si="120"/>
        <v>X</v>
      </c>
      <c r="F195" s="34" t="s">
        <v>120</v>
      </c>
      <c r="G195" s="34">
        <v>10</v>
      </c>
      <c r="H195" s="34" t="str">
        <f t="shared" si="121"/>
        <v>XXX144/10</v>
      </c>
      <c r="I195" s="103" t="s">
        <v>65</v>
      </c>
      <c r="J195" s="103" t="s">
        <v>65</v>
      </c>
      <c r="K195" s="104">
        <v>0.54166666666666663</v>
      </c>
      <c r="L195" s="105">
        <v>0.54305555555555551</v>
      </c>
      <c r="M195" s="34" t="s">
        <v>41</v>
      </c>
      <c r="N195" s="105">
        <v>0.55972222222222223</v>
      </c>
      <c r="O195" s="35" t="s">
        <v>19</v>
      </c>
      <c r="P195" s="35" t="str">
        <f t="shared" si="111"/>
        <v>OK</v>
      </c>
      <c r="Q195" s="36">
        <f t="shared" si="116"/>
        <v>1.6666666666666718E-2</v>
      </c>
      <c r="R195" s="36">
        <f t="shared" si="117"/>
        <v>1.388888888888884E-3</v>
      </c>
      <c r="S195" s="36">
        <f t="shared" si="118"/>
        <v>1.8055555555555602E-2</v>
      </c>
      <c r="T195" s="36">
        <f t="shared" si="119"/>
        <v>6.9444444444444198E-4</v>
      </c>
      <c r="U195" s="35">
        <v>11.3</v>
      </c>
      <c r="V195" s="35">
        <f>INDEX('Počty dní'!A:E,MATCH(E195,'Počty dní'!C:C,0),4)</f>
        <v>205</v>
      </c>
      <c r="W195" s="65">
        <f t="shared" si="122"/>
        <v>2316.5</v>
      </c>
      <c r="X195" s="2"/>
    </row>
    <row r="196" spans="1:48" s="2" customFormat="1" x14ac:dyDescent="0.3">
      <c r="A196" s="171">
        <v>213</v>
      </c>
      <c r="B196" s="35">
        <v>2013</v>
      </c>
      <c r="C196" s="34" t="s">
        <v>18</v>
      </c>
      <c r="D196" s="103">
        <v>10</v>
      </c>
      <c r="E196" s="34" t="str">
        <f t="shared" si="120"/>
        <v>X10</v>
      </c>
      <c r="F196" s="34" t="s">
        <v>109</v>
      </c>
      <c r="G196" s="34">
        <v>5</v>
      </c>
      <c r="H196" s="34" t="str">
        <f t="shared" si="121"/>
        <v>XXX118/5</v>
      </c>
      <c r="I196" s="103" t="s">
        <v>65</v>
      </c>
      <c r="J196" s="103" t="s">
        <v>65</v>
      </c>
      <c r="K196" s="176">
        <v>0.56458333333333333</v>
      </c>
      <c r="L196" s="149">
        <v>0.56597222222222221</v>
      </c>
      <c r="M196" s="35" t="s">
        <v>19</v>
      </c>
      <c r="N196" s="149">
        <v>0.58402777777777781</v>
      </c>
      <c r="O196" s="101" t="s">
        <v>20</v>
      </c>
      <c r="P196" s="35" t="str">
        <f t="shared" si="111"/>
        <v>OK</v>
      </c>
      <c r="Q196" s="36">
        <f t="shared" si="116"/>
        <v>1.8055555555555602E-2</v>
      </c>
      <c r="R196" s="36">
        <f t="shared" si="117"/>
        <v>1.388888888888884E-3</v>
      </c>
      <c r="S196" s="36">
        <f t="shared" si="118"/>
        <v>1.9444444444444486E-2</v>
      </c>
      <c r="T196" s="36">
        <f t="shared" si="119"/>
        <v>4.8611111111110938E-3</v>
      </c>
      <c r="U196" s="35">
        <v>22.2</v>
      </c>
      <c r="V196" s="35">
        <f>INDEX('Počty dní'!A:E,MATCH(E196,'Počty dní'!C:C,0),4)</f>
        <v>195</v>
      </c>
      <c r="W196" s="65">
        <f t="shared" si="122"/>
        <v>4329</v>
      </c>
    </row>
    <row r="197" spans="1:48" s="2" customFormat="1" x14ac:dyDescent="0.3">
      <c r="A197" s="171">
        <v>213</v>
      </c>
      <c r="B197" s="35">
        <v>2013</v>
      </c>
      <c r="C197" s="34" t="s">
        <v>18</v>
      </c>
      <c r="D197" s="103">
        <v>10</v>
      </c>
      <c r="E197" s="34" t="str">
        <f t="shared" si="120"/>
        <v>X10</v>
      </c>
      <c r="F197" s="35" t="s">
        <v>72</v>
      </c>
      <c r="G197" s="35"/>
      <c r="H197" s="35" t="str">
        <f t="shared" ref="H197" si="123">CONCATENATE(F197,"/",G197)</f>
        <v>přejezd/</v>
      </c>
      <c r="I197" s="103" t="s">
        <v>65</v>
      </c>
      <c r="J197" s="103" t="s">
        <v>65</v>
      </c>
      <c r="K197" s="176">
        <v>0.58402777777777781</v>
      </c>
      <c r="L197" s="149">
        <v>0.58611111111111114</v>
      </c>
      <c r="M197" s="101" t="s">
        <v>20</v>
      </c>
      <c r="N197" s="149">
        <v>0.59722222222222221</v>
      </c>
      <c r="O197" s="35" t="s">
        <v>21</v>
      </c>
      <c r="P197" s="35" t="str">
        <f t="shared" si="111"/>
        <v>OK</v>
      </c>
      <c r="Q197" s="36">
        <f t="shared" si="112"/>
        <v>1.1111111111111072E-2</v>
      </c>
      <c r="R197" s="36">
        <f t="shared" si="113"/>
        <v>0</v>
      </c>
      <c r="S197" s="36">
        <f t="shared" si="114"/>
        <v>1.1111111111111072E-2</v>
      </c>
      <c r="T197" s="36">
        <f t="shared" ref="T197:T204" si="124">K197-N196</f>
        <v>0</v>
      </c>
      <c r="U197" s="35">
        <v>0</v>
      </c>
      <c r="V197" s="35">
        <f>INDEX('Počty dní'!A:E,MATCH(E197,'Počty dní'!C:C,0),4)</f>
        <v>195</v>
      </c>
      <c r="W197" s="65">
        <f t="shared" si="122"/>
        <v>0</v>
      </c>
    </row>
    <row r="198" spans="1:48" x14ac:dyDescent="0.3">
      <c r="A198" s="171">
        <v>213</v>
      </c>
      <c r="B198" s="35">
        <v>2013</v>
      </c>
      <c r="C198" s="34" t="s">
        <v>18</v>
      </c>
      <c r="D198" s="103">
        <v>10</v>
      </c>
      <c r="E198" s="34" t="str">
        <f t="shared" si="120"/>
        <v>X10</v>
      </c>
      <c r="F198" s="34" t="s">
        <v>111</v>
      </c>
      <c r="G198" s="34">
        <v>56</v>
      </c>
      <c r="H198" s="34" t="str">
        <f t="shared" si="121"/>
        <v>XXX130/56</v>
      </c>
      <c r="I198" s="103" t="s">
        <v>65</v>
      </c>
      <c r="J198" s="103" t="s">
        <v>65</v>
      </c>
      <c r="K198" s="176">
        <v>0.60416666666666663</v>
      </c>
      <c r="L198" s="149">
        <v>0.60763888888888895</v>
      </c>
      <c r="M198" s="35" t="s">
        <v>21</v>
      </c>
      <c r="N198" s="149">
        <v>0.61805555555555558</v>
      </c>
      <c r="O198" s="35" t="s">
        <v>19</v>
      </c>
      <c r="P198" s="35" t="str">
        <f t="shared" si="111"/>
        <v>OK</v>
      </c>
      <c r="Q198" s="36">
        <f t="shared" ref="Q198:Q201" si="125">IF(ISNUMBER(G198),N198-L198,IF(F198="přejezd",N198-L198,0))</f>
        <v>1.041666666666663E-2</v>
      </c>
      <c r="R198" s="36">
        <f t="shared" ref="R198:R201" si="126">IF(ISNUMBER(G198),L198-K198,0)</f>
        <v>3.4722222222223209E-3</v>
      </c>
      <c r="S198" s="36">
        <f t="shared" ref="S198:S201" si="127">Q198+R198</f>
        <v>1.3888888888888951E-2</v>
      </c>
      <c r="T198" s="36">
        <f t="shared" ref="T198:T201" si="128">K198-N197</f>
        <v>6.9444444444444198E-3</v>
      </c>
      <c r="U198" s="35">
        <v>12.3</v>
      </c>
      <c r="V198" s="35">
        <f>INDEX('Počty dní'!A:E,MATCH(E198,'Počty dní'!C:C,0),4)</f>
        <v>195</v>
      </c>
      <c r="W198" s="65">
        <f t="shared" si="122"/>
        <v>2398.5</v>
      </c>
      <c r="X198" s="2"/>
    </row>
    <row r="199" spans="1:48" x14ac:dyDescent="0.3">
      <c r="A199" s="171">
        <v>213</v>
      </c>
      <c r="B199" s="35">
        <v>2013</v>
      </c>
      <c r="C199" s="35" t="s">
        <v>18</v>
      </c>
      <c r="D199" s="97"/>
      <c r="E199" s="35" t="str">
        <f t="shared" si="120"/>
        <v>X</v>
      </c>
      <c r="F199" s="35" t="s">
        <v>72</v>
      </c>
      <c r="G199" s="35"/>
      <c r="H199" s="35" t="str">
        <f t="shared" si="121"/>
        <v>přejezd/</v>
      </c>
      <c r="I199" s="103"/>
      <c r="J199" s="103" t="s">
        <v>65</v>
      </c>
      <c r="K199" s="99">
        <v>0.61805555555555558</v>
      </c>
      <c r="L199" s="100">
        <v>0.61805555555555558</v>
      </c>
      <c r="M199" s="35" t="s">
        <v>19</v>
      </c>
      <c r="N199" s="100">
        <v>0.62013888888888891</v>
      </c>
      <c r="O199" s="35" t="s">
        <v>28</v>
      </c>
      <c r="P199" s="35" t="str">
        <f t="shared" si="111"/>
        <v>OK</v>
      </c>
      <c r="Q199" s="36">
        <f t="shared" si="125"/>
        <v>2.0833333333333259E-3</v>
      </c>
      <c r="R199" s="36">
        <f t="shared" si="126"/>
        <v>0</v>
      </c>
      <c r="S199" s="36">
        <f t="shared" si="127"/>
        <v>2.0833333333333259E-3</v>
      </c>
      <c r="T199" s="36">
        <f t="shared" si="128"/>
        <v>0</v>
      </c>
      <c r="U199" s="35">
        <v>0</v>
      </c>
      <c r="V199" s="35">
        <f>INDEX('Počty dní'!A:E,MATCH(E199,'Počty dní'!C:C,0),4)</f>
        <v>205</v>
      </c>
      <c r="W199" s="65">
        <f t="shared" si="122"/>
        <v>0</v>
      </c>
      <c r="X199" s="2"/>
      <c r="AL199" s="6"/>
      <c r="AM199" s="6"/>
      <c r="AP199" s="7"/>
      <c r="AQ199" s="7"/>
      <c r="AR199" s="7"/>
      <c r="AS199" s="7"/>
      <c r="AT199" s="7"/>
      <c r="AU199" s="8"/>
      <c r="AV199" s="8"/>
    </row>
    <row r="200" spans="1:48" x14ac:dyDescent="0.3">
      <c r="A200" s="171">
        <v>213</v>
      </c>
      <c r="B200" s="35">
        <v>2013</v>
      </c>
      <c r="C200" s="34" t="s">
        <v>18</v>
      </c>
      <c r="D200" s="103"/>
      <c r="E200" s="34" t="str">
        <f t="shared" si="109"/>
        <v>X</v>
      </c>
      <c r="F200" s="34" t="s">
        <v>114</v>
      </c>
      <c r="G200" s="34">
        <v>9</v>
      </c>
      <c r="H200" s="34" t="str">
        <f t="shared" si="110"/>
        <v>XXX138/9</v>
      </c>
      <c r="I200" s="103" t="s">
        <v>65</v>
      </c>
      <c r="J200" s="103" t="s">
        <v>65</v>
      </c>
      <c r="K200" s="104">
        <v>0.62638888888888888</v>
      </c>
      <c r="L200" s="105">
        <v>0.62847222222222221</v>
      </c>
      <c r="M200" s="34" t="s">
        <v>28</v>
      </c>
      <c r="N200" s="105">
        <v>0.65208333333333335</v>
      </c>
      <c r="O200" s="34" t="s">
        <v>96</v>
      </c>
      <c r="P200" s="35" t="str">
        <f t="shared" si="111"/>
        <v>OK</v>
      </c>
      <c r="Q200" s="36">
        <f t="shared" si="125"/>
        <v>2.3611111111111138E-2</v>
      </c>
      <c r="R200" s="36">
        <f t="shared" si="126"/>
        <v>2.0833333333333259E-3</v>
      </c>
      <c r="S200" s="36">
        <f t="shared" si="127"/>
        <v>2.5694444444444464E-2</v>
      </c>
      <c r="T200" s="36">
        <f t="shared" si="128"/>
        <v>6.2499999999999778E-3</v>
      </c>
      <c r="U200" s="35">
        <v>23.5</v>
      </c>
      <c r="V200" s="35">
        <f>INDEX('Počty dní'!A:E,MATCH(E200,'Počty dní'!C:C,0),4)</f>
        <v>205</v>
      </c>
      <c r="W200" s="65">
        <f t="shared" si="115"/>
        <v>4817.5</v>
      </c>
      <c r="X200" s="2"/>
    </row>
    <row r="201" spans="1:48" x14ac:dyDescent="0.3">
      <c r="A201" s="171">
        <v>213</v>
      </c>
      <c r="B201" s="35">
        <v>2013</v>
      </c>
      <c r="C201" s="34" t="s">
        <v>18</v>
      </c>
      <c r="D201" s="103"/>
      <c r="E201" s="34" t="str">
        <f t="shared" si="109"/>
        <v>X</v>
      </c>
      <c r="F201" s="34" t="s">
        <v>114</v>
      </c>
      <c r="G201" s="34">
        <v>12</v>
      </c>
      <c r="H201" s="34" t="str">
        <f t="shared" si="110"/>
        <v>XXX138/12</v>
      </c>
      <c r="I201" s="103" t="s">
        <v>65</v>
      </c>
      <c r="J201" s="103" t="s">
        <v>65</v>
      </c>
      <c r="K201" s="104">
        <v>0.67708333333333337</v>
      </c>
      <c r="L201" s="105">
        <v>0.67847222222222225</v>
      </c>
      <c r="M201" s="34" t="s">
        <v>96</v>
      </c>
      <c r="N201" s="105">
        <v>0.70347222222222217</v>
      </c>
      <c r="O201" s="34" t="s">
        <v>28</v>
      </c>
      <c r="P201" s="35" t="str">
        <f t="shared" si="111"/>
        <v>OK</v>
      </c>
      <c r="Q201" s="36">
        <f t="shared" si="125"/>
        <v>2.4999999999999911E-2</v>
      </c>
      <c r="R201" s="36">
        <f t="shared" si="126"/>
        <v>1.388888888888884E-3</v>
      </c>
      <c r="S201" s="36">
        <f t="shared" si="127"/>
        <v>2.6388888888888795E-2</v>
      </c>
      <c r="T201" s="36">
        <f t="shared" si="128"/>
        <v>2.5000000000000022E-2</v>
      </c>
      <c r="U201" s="35">
        <v>23.5</v>
      </c>
      <c r="V201" s="35">
        <f>INDEX('Počty dní'!A:E,MATCH(E201,'Počty dní'!C:C,0),4)</f>
        <v>205</v>
      </c>
      <c r="W201" s="65">
        <f t="shared" si="115"/>
        <v>4817.5</v>
      </c>
      <c r="X201" s="2"/>
    </row>
    <row r="202" spans="1:48" x14ac:dyDescent="0.3">
      <c r="A202" s="171">
        <v>213</v>
      </c>
      <c r="B202" s="35">
        <v>2013</v>
      </c>
      <c r="C202" s="34" t="s">
        <v>18</v>
      </c>
      <c r="D202" s="103"/>
      <c r="E202" s="34" t="str">
        <f t="shared" si="109"/>
        <v>X</v>
      </c>
      <c r="F202" s="34" t="s">
        <v>114</v>
      </c>
      <c r="G202" s="34">
        <v>11</v>
      </c>
      <c r="H202" s="34" t="str">
        <f t="shared" si="110"/>
        <v>XXX138/11</v>
      </c>
      <c r="I202" s="103" t="s">
        <v>65</v>
      </c>
      <c r="J202" s="103" t="s">
        <v>65</v>
      </c>
      <c r="K202" s="104">
        <v>0.70972222222222225</v>
      </c>
      <c r="L202" s="105">
        <v>0.71180555555555547</v>
      </c>
      <c r="M202" s="34" t="s">
        <v>28</v>
      </c>
      <c r="N202" s="105">
        <v>0.73541666666666661</v>
      </c>
      <c r="O202" s="34" t="s">
        <v>96</v>
      </c>
      <c r="P202" s="35" t="str">
        <f t="shared" si="111"/>
        <v>OK</v>
      </c>
      <c r="Q202" s="36">
        <f t="shared" si="112"/>
        <v>2.3611111111111138E-2</v>
      </c>
      <c r="R202" s="36">
        <f t="shared" si="113"/>
        <v>2.0833333333332149E-3</v>
      </c>
      <c r="S202" s="36">
        <f t="shared" si="114"/>
        <v>2.5694444444444353E-2</v>
      </c>
      <c r="T202" s="36">
        <f t="shared" si="124"/>
        <v>6.2500000000000888E-3</v>
      </c>
      <c r="U202" s="35">
        <v>23.5</v>
      </c>
      <c r="V202" s="35">
        <f>INDEX('Počty dní'!A:E,MATCH(E202,'Počty dní'!C:C,0),4)</f>
        <v>205</v>
      </c>
      <c r="W202" s="65">
        <f t="shared" si="115"/>
        <v>4817.5</v>
      </c>
      <c r="X202" s="2"/>
    </row>
    <row r="203" spans="1:48" x14ac:dyDescent="0.3">
      <c r="A203" s="171">
        <v>213</v>
      </c>
      <c r="B203" s="35">
        <v>2013</v>
      </c>
      <c r="C203" s="34" t="s">
        <v>18</v>
      </c>
      <c r="D203" s="103"/>
      <c r="E203" s="34" t="str">
        <f t="shared" si="109"/>
        <v>X</v>
      </c>
      <c r="F203" s="34" t="s">
        <v>114</v>
      </c>
      <c r="G203" s="34">
        <v>14</v>
      </c>
      <c r="H203" s="34" t="str">
        <f t="shared" si="110"/>
        <v>XXX138/14</v>
      </c>
      <c r="I203" s="103" t="s">
        <v>65</v>
      </c>
      <c r="J203" s="103" t="s">
        <v>65</v>
      </c>
      <c r="K203" s="104">
        <v>0.76041666666666663</v>
      </c>
      <c r="L203" s="105">
        <v>0.76180555555555562</v>
      </c>
      <c r="M203" s="34" t="s">
        <v>96</v>
      </c>
      <c r="N203" s="105">
        <v>0.78680555555555554</v>
      </c>
      <c r="O203" s="34" t="s">
        <v>28</v>
      </c>
      <c r="P203" s="35" t="str">
        <f t="shared" si="111"/>
        <v>OK</v>
      </c>
      <c r="Q203" s="36">
        <f t="shared" si="112"/>
        <v>2.4999999999999911E-2</v>
      </c>
      <c r="R203" s="36">
        <f t="shared" si="113"/>
        <v>1.388888888888995E-3</v>
      </c>
      <c r="S203" s="36">
        <f t="shared" si="114"/>
        <v>2.6388888888888906E-2</v>
      </c>
      <c r="T203" s="36">
        <f t="shared" si="124"/>
        <v>2.5000000000000022E-2</v>
      </c>
      <c r="U203" s="35">
        <v>23.5</v>
      </c>
      <c r="V203" s="35">
        <f>INDEX('Počty dní'!A:E,MATCH(E203,'Počty dní'!C:C,0),4)</f>
        <v>205</v>
      </c>
      <c r="W203" s="65">
        <f t="shared" si="115"/>
        <v>4817.5</v>
      </c>
      <c r="X203" s="2"/>
    </row>
    <row r="204" spans="1:48" ht="15" thickBot="1" x14ac:dyDescent="0.35">
      <c r="A204" s="172">
        <v>213</v>
      </c>
      <c r="B204" s="37">
        <v>2013</v>
      </c>
      <c r="C204" s="75" t="s">
        <v>18</v>
      </c>
      <c r="D204" s="151"/>
      <c r="E204" s="75" t="str">
        <f t="shared" si="109"/>
        <v>X</v>
      </c>
      <c r="F204" s="75" t="s">
        <v>114</v>
      </c>
      <c r="G204" s="75">
        <v>13</v>
      </c>
      <c r="H204" s="75" t="str">
        <f t="shared" si="110"/>
        <v>XXX138/13</v>
      </c>
      <c r="I204" s="151" t="s">
        <v>65</v>
      </c>
      <c r="J204" s="151" t="s">
        <v>65</v>
      </c>
      <c r="K204" s="173">
        <v>0.79305555555555562</v>
      </c>
      <c r="L204" s="174">
        <v>0.79513888888888884</v>
      </c>
      <c r="M204" s="75" t="s">
        <v>28</v>
      </c>
      <c r="N204" s="174">
        <v>0.81874999999999998</v>
      </c>
      <c r="O204" s="75" t="s">
        <v>96</v>
      </c>
      <c r="P204" s="37"/>
      <c r="Q204" s="68">
        <f t="shared" si="112"/>
        <v>2.3611111111111138E-2</v>
      </c>
      <c r="R204" s="68">
        <f t="shared" si="113"/>
        <v>2.0833333333332149E-3</v>
      </c>
      <c r="S204" s="68">
        <f t="shared" si="114"/>
        <v>2.5694444444444353E-2</v>
      </c>
      <c r="T204" s="68">
        <f t="shared" si="124"/>
        <v>6.2500000000000888E-3</v>
      </c>
      <c r="U204" s="37">
        <v>23.5</v>
      </c>
      <c r="V204" s="37">
        <f>INDEX('Počty dní'!A:E,MATCH(E204,'Počty dní'!C:C,0),4)</f>
        <v>205</v>
      </c>
      <c r="W204" s="69">
        <f t="shared" si="115"/>
        <v>4817.5</v>
      </c>
      <c r="X204" s="2"/>
    </row>
    <row r="205" spans="1:48" ht="15" thickBot="1" x14ac:dyDescent="0.35">
      <c r="A205" s="115" t="str">
        <f ca="1">CONCATENATE(INDIRECT("R[-3]C[0]",FALSE),"celkem")</f>
        <v>213celkem</v>
      </c>
      <c r="B205" s="70"/>
      <c r="C205" s="70" t="str">
        <f ca="1">INDIRECT("R[-1]C[12]",FALSE)</f>
        <v>Strážek</v>
      </c>
      <c r="D205" s="80"/>
      <c r="E205" s="70"/>
      <c r="F205" s="80"/>
      <c r="G205" s="70"/>
      <c r="H205" s="116"/>
      <c r="I205" s="117"/>
      <c r="J205" s="118" t="str">
        <f ca="1">INDIRECT("R[-3]C[0]",FALSE)</f>
        <v>S</v>
      </c>
      <c r="K205" s="119"/>
      <c r="L205" s="120"/>
      <c r="M205" s="121"/>
      <c r="N205" s="120"/>
      <c r="O205" s="122"/>
      <c r="P205" s="70"/>
      <c r="Q205" s="71">
        <f>SUM(Q187:Q204)</f>
        <v>0.35416666666666641</v>
      </c>
      <c r="R205" s="71">
        <f>SUM(R187:R204)</f>
        <v>2.7777777777777762E-2</v>
      </c>
      <c r="S205" s="71">
        <f>SUM(S187:S204)</f>
        <v>0.38194444444444414</v>
      </c>
      <c r="T205" s="71">
        <f>SUM(T187:T204)</f>
        <v>0.25763888888888919</v>
      </c>
      <c r="U205" s="72">
        <f>SUM(U187:U204)</f>
        <v>316.5</v>
      </c>
      <c r="V205" s="73"/>
      <c r="W205" s="74">
        <f>SUM(W187:W204)</f>
        <v>64537.5</v>
      </c>
      <c r="X205" s="2"/>
    </row>
    <row r="206" spans="1:48" x14ac:dyDescent="0.3">
      <c r="C206" s="43"/>
      <c r="D206" s="147"/>
      <c r="E206" s="43"/>
      <c r="F206" s="43"/>
      <c r="G206" s="43"/>
      <c r="H206" s="43"/>
      <c r="L206" s="139"/>
      <c r="M206" s="43"/>
      <c r="N206" s="139"/>
      <c r="O206" s="43"/>
      <c r="X206" s="2"/>
    </row>
    <row r="207" spans="1:48" ht="15" thickBot="1" x14ac:dyDescent="0.35">
      <c r="C207" s="43"/>
      <c r="D207" s="147"/>
      <c r="E207" s="43"/>
      <c r="F207" s="43"/>
      <c r="G207" s="43"/>
      <c r="H207" s="43"/>
      <c r="L207" s="139"/>
      <c r="M207" s="43"/>
      <c r="N207" s="139"/>
      <c r="O207" s="43"/>
      <c r="X207" s="2"/>
    </row>
    <row r="208" spans="1:48" x14ac:dyDescent="0.3">
      <c r="A208" s="89">
        <v>214</v>
      </c>
      <c r="B208" s="32">
        <v>2014</v>
      </c>
      <c r="C208" s="32" t="s">
        <v>18</v>
      </c>
      <c r="D208" s="90"/>
      <c r="E208" s="32" t="str">
        <f>CONCATENATE(C208,D208)</f>
        <v>X</v>
      </c>
      <c r="F208" s="32" t="s">
        <v>115</v>
      </c>
      <c r="G208" s="32">
        <v>2</v>
      </c>
      <c r="H208" s="32" t="str">
        <f>CONCATENATE(F208,"/",G208)</f>
        <v>XXX139/2</v>
      </c>
      <c r="I208" s="90" t="s">
        <v>65</v>
      </c>
      <c r="J208" s="90" t="s">
        <v>64</v>
      </c>
      <c r="K208" s="169">
        <v>0.18402777777777779</v>
      </c>
      <c r="L208" s="170">
        <v>0.18472222222222223</v>
      </c>
      <c r="M208" s="32" t="s">
        <v>31</v>
      </c>
      <c r="N208" s="170">
        <v>0.20486111111111113</v>
      </c>
      <c r="O208" s="32" t="s">
        <v>28</v>
      </c>
      <c r="P208" s="32" t="str">
        <f t="shared" ref="P208:P217" si="129">IF(M209=O208,"OK","POZOR")</f>
        <v>OK</v>
      </c>
      <c r="Q208" s="67">
        <f t="shared" ref="Q208:Q218" si="130">IF(ISNUMBER(G208),N208-L208,IF(F208="přejezd",N208-L208,0))</f>
        <v>2.0138888888888901E-2</v>
      </c>
      <c r="R208" s="67">
        <f t="shared" ref="R208:R218" si="131">IF(ISNUMBER(G208),L208-K208,0)</f>
        <v>6.9444444444444198E-4</v>
      </c>
      <c r="S208" s="67">
        <f t="shared" ref="S208:S218" si="132">Q208+R208</f>
        <v>2.0833333333333343E-2</v>
      </c>
      <c r="T208" s="67"/>
      <c r="U208" s="32">
        <v>14.5</v>
      </c>
      <c r="V208" s="32">
        <f>INDEX('Počty dní'!A:E,MATCH(E208,'Počty dní'!C:C,0),4)</f>
        <v>205</v>
      </c>
      <c r="W208" s="33">
        <f>V208*U208</f>
        <v>2972.5</v>
      </c>
      <c r="X208" s="2"/>
    </row>
    <row r="209" spans="1:48" x14ac:dyDescent="0.3">
      <c r="A209" s="171">
        <v>214</v>
      </c>
      <c r="B209" s="35">
        <v>2014</v>
      </c>
      <c r="C209" s="34" t="s">
        <v>18</v>
      </c>
      <c r="D209" s="103"/>
      <c r="E209" s="34" t="str">
        <f>CONCATENATE(C209,D209)</f>
        <v>X</v>
      </c>
      <c r="F209" s="35" t="s">
        <v>72</v>
      </c>
      <c r="G209" s="35"/>
      <c r="H209" s="35" t="str">
        <f>CONCATENATE(F209,"/",G209)</f>
        <v>přejezd/</v>
      </c>
      <c r="I209" s="103"/>
      <c r="J209" s="103" t="s">
        <v>64</v>
      </c>
      <c r="K209" s="104">
        <v>0.20486111111111113</v>
      </c>
      <c r="L209" s="105">
        <v>0.20486111111111113</v>
      </c>
      <c r="M209" s="34" t="s">
        <v>28</v>
      </c>
      <c r="N209" s="105">
        <v>0.2076388888888889</v>
      </c>
      <c r="O209" s="34" t="s">
        <v>57</v>
      </c>
      <c r="P209" s="35" t="str">
        <f t="shared" si="129"/>
        <v>OK</v>
      </c>
      <c r="Q209" s="36">
        <f t="shared" si="130"/>
        <v>2.7777777777777679E-3</v>
      </c>
      <c r="R209" s="36">
        <f t="shared" si="131"/>
        <v>0</v>
      </c>
      <c r="S209" s="36">
        <f t="shared" si="132"/>
        <v>2.7777777777777679E-3</v>
      </c>
      <c r="T209" s="36">
        <f t="shared" ref="T209:T218" si="133">K209-N208</f>
        <v>0</v>
      </c>
      <c r="U209" s="35">
        <v>0</v>
      </c>
      <c r="V209" s="35">
        <f>INDEX('Počty dní'!A:E,MATCH(E209,'Počty dní'!C:C,0),4)</f>
        <v>205</v>
      </c>
      <c r="W209" s="65">
        <f>V209*U209</f>
        <v>0</v>
      </c>
      <c r="X209" s="2"/>
    </row>
    <row r="210" spans="1:48" x14ac:dyDescent="0.3">
      <c r="A210" s="171">
        <v>214</v>
      </c>
      <c r="B210" s="35">
        <v>2014</v>
      </c>
      <c r="C210" s="34" t="s">
        <v>18</v>
      </c>
      <c r="D210" s="103"/>
      <c r="E210" s="34" t="str">
        <f>CONCATENATE(C210,D210)</f>
        <v>X</v>
      </c>
      <c r="F210" s="34" t="s">
        <v>112</v>
      </c>
      <c r="G210" s="34">
        <v>2</v>
      </c>
      <c r="H210" s="34" t="str">
        <f>CONCATENATE(F210,"/",G210)</f>
        <v>XXX136/2</v>
      </c>
      <c r="I210" s="103" t="s">
        <v>64</v>
      </c>
      <c r="J210" s="103" t="s">
        <v>64</v>
      </c>
      <c r="K210" s="104">
        <v>0.2076388888888889</v>
      </c>
      <c r="L210" s="105">
        <v>0.20833333333333334</v>
      </c>
      <c r="M210" s="34" t="s">
        <v>57</v>
      </c>
      <c r="N210" s="105">
        <v>0.23333333333333331</v>
      </c>
      <c r="O210" s="34" t="s">
        <v>21</v>
      </c>
      <c r="P210" s="35" t="str">
        <f t="shared" si="129"/>
        <v>OK</v>
      </c>
      <c r="Q210" s="36">
        <f t="shared" si="130"/>
        <v>2.4999999999999967E-2</v>
      </c>
      <c r="R210" s="36">
        <f t="shared" si="131"/>
        <v>6.9444444444444198E-4</v>
      </c>
      <c r="S210" s="36">
        <f t="shared" si="132"/>
        <v>2.5694444444444409E-2</v>
      </c>
      <c r="T210" s="36">
        <f t="shared" si="133"/>
        <v>0</v>
      </c>
      <c r="U210" s="35">
        <v>19.5</v>
      </c>
      <c r="V210" s="35">
        <f>INDEX('Počty dní'!A:E,MATCH(E210,'Počty dní'!C:C,0),4)</f>
        <v>205</v>
      </c>
      <c r="W210" s="65">
        <f>V210*U210</f>
        <v>3997.5</v>
      </c>
      <c r="X210" s="2"/>
    </row>
    <row r="211" spans="1:48" x14ac:dyDescent="0.3">
      <c r="A211" s="171">
        <v>214</v>
      </c>
      <c r="B211" s="35">
        <v>2014</v>
      </c>
      <c r="C211" s="34" t="s">
        <v>18</v>
      </c>
      <c r="D211" s="103"/>
      <c r="E211" s="34" t="str">
        <f t="shared" ref="E211:E216" si="134">CONCATENATE(C211,D211)</f>
        <v>X</v>
      </c>
      <c r="F211" s="34" t="s">
        <v>112</v>
      </c>
      <c r="G211" s="34">
        <v>5</v>
      </c>
      <c r="H211" s="34" t="str">
        <f t="shared" ref="H211:H216" si="135">CONCATENATE(F211,"/",G211)</f>
        <v>XXX136/5</v>
      </c>
      <c r="I211" s="103" t="s">
        <v>64</v>
      </c>
      <c r="J211" s="103" t="s">
        <v>64</v>
      </c>
      <c r="K211" s="104">
        <v>0.26527777777777778</v>
      </c>
      <c r="L211" s="105">
        <v>0.26666666666666666</v>
      </c>
      <c r="M211" s="34" t="s">
        <v>21</v>
      </c>
      <c r="N211" s="105">
        <v>0.28958333333333336</v>
      </c>
      <c r="O211" s="34" t="s">
        <v>57</v>
      </c>
      <c r="P211" s="35" t="str">
        <f t="shared" si="129"/>
        <v>OK</v>
      </c>
      <c r="Q211" s="36">
        <f t="shared" si="130"/>
        <v>2.2916666666666696E-2</v>
      </c>
      <c r="R211" s="36">
        <f t="shared" si="131"/>
        <v>1.388888888888884E-3</v>
      </c>
      <c r="S211" s="36">
        <f t="shared" si="132"/>
        <v>2.430555555555558E-2</v>
      </c>
      <c r="T211" s="36">
        <f t="shared" si="133"/>
        <v>3.194444444444447E-2</v>
      </c>
      <c r="U211" s="35">
        <v>19.5</v>
      </c>
      <c r="V211" s="35">
        <f>INDEX('Počty dní'!A:E,MATCH(E211,'Počty dní'!C:C,0),4)</f>
        <v>205</v>
      </c>
      <c r="W211" s="65">
        <f t="shared" ref="W211:W216" si="136">V211*U211</f>
        <v>3997.5</v>
      </c>
      <c r="X211" s="2"/>
    </row>
    <row r="212" spans="1:48" x14ac:dyDescent="0.3">
      <c r="A212" s="171">
        <v>214</v>
      </c>
      <c r="B212" s="35">
        <v>2014</v>
      </c>
      <c r="C212" s="34" t="s">
        <v>18</v>
      </c>
      <c r="D212" s="103"/>
      <c r="E212" s="34" t="str">
        <f t="shared" si="134"/>
        <v>X</v>
      </c>
      <c r="F212" s="34" t="s">
        <v>112</v>
      </c>
      <c r="G212" s="34">
        <v>6</v>
      </c>
      <c r="H212" s="34" t="str">
        <f t="shared" si="135"/>
        <v>XXX136/6</v>
      </c>
      <c r="I212" s="103" t="s">
        <v>64</v>
      </c>
      <c r="J212" s="103" t="s">
        <v>64</v>
      </c>
      <c r="K212" s="104">
        <v>0.28958333333333336</v>
      </c>
      <c r="L212" s="105">
        <v>0.29166666666666669</v>
      </c>
      <c r="M212" s="34" t="s">
        <v>57</v>
      </c>
      <c r="N212" s="105">
        <v>0.31666666666666665</v>
      </c>
      <c r="O212" s="34" t="s">
        <v>21</v>
      </c>
      <c r="P212" s="35" t="str">
        <f t="shared" si="129"/>
        <v>OK</v>
      </c>
      <c r="Q212" s="36">
        <f t="shared" si="130"/>
        <v>2.4999999999999967E-2</v>
      </c>
      <c r="R212" s="36">
        <f t="shared" si="131"/>
        <v>2.0833333333333259E-3</v>
      </c>
      <c r="S212" s="36">
        <f t="shared" si="132"/>
        <v>2.7083333333333293E-2</v>
      </c>
      <c r="T212" s="36">
        <f t="shared" si="133"/>
        <v>0</v>
      </c>
      <c r="U212" s="35">
        <v>19.5</v>
      </c>
      <c r="V212" s="35">
        <f>INDEX('Počty dní'!A:E,MATCH(E212,'Počty dní'!C:C,0),4)</f>
        <v>205</v>
      </c>
      <c r="W212" s="65">
        <f t="shared" si="136"/>
        <v>3997.5</v>
      </c>
      <c r="X212" s="2"/>
    </row>
    <row r="213" spans="1:48" x14ac:dyDescent="0.3">
      <c r="A213" s="171">
        <v>214</v>
      </c>
      <c r="B213" s="35">
        <v>2014</v>
      </c>
      <c r="C213" s="35" t="s">
        <v>18</v>
      </c>
      <c r="D213" s="177"/>
      <c r="E213" s="98" t="str">
        <f t="shared" si="134"/>
        <v>X</v>
      </c>
      <c r="F213" s="35" t="s">
        <v>107</v>
      </c>
      <c r="G213" s="132">
        <v>9</v>
      </c>
      <c r="H213" s="35" t="str">
        <f t="shared" si="135"/>
        <v>XXX110/9</v>
      </c>
      <c r="I213" s="97" t="s">
        <v>65</v>
      </c>
      <c r="J213" s="103" t="s">
        <v>64</v>
      </c>
      <c r="K213" s="99">
        <v>0.35555555555555557</v>
      </c>
      <c r="L213" s="131">
        <v>0.3576388888888889</v>
      </c>
      <c r="M213" s="101" t="s">
        <v>21</v>
      </c>
      <c r="N213" s="163">
        <v>0.40972222222222227</v>
      </c>
      <c r="O213" s="102" t="s">
        <v>84</v>
      </c>
      <c r="P213" s="35" t="str">
        <f t="shared" si="129"/>
        <v>OK</v>
      </c>
      <c r="Q213" s="36">
        <f t="shared" si="130"/>
        <v>5.208333333333337E-2</v>
      </c>
      <c r="R213" s="36">
        <f t="shared" si="131"/>
        <v>2.0833333333333259E-3</v>
      </c>
      <c r="S213" s="36">
        <f t="shared" si="132"/>
        <v>5.4166666666666696E-2</v>
      </c>
      <c r="T213" s="36">
        <f t="shared" si="133"/>
        <v>3.8888888888888917E-2</v>
      </c>
      <c r="U213" s="35">
        <v>49.2</v>
      </c>
      <c r="V213" s="35">
        <f>INDEX('Počty dní'!A:E,MATCH(E213,'Počty dní'!C:C,0),4)</f>
        <v>205</v>
      </c>
      <c r="W213" s="65">
        <f t="shared" si="136"/>
        <v>10086</v>
      </c>
      <c r="X213" s="1"/>
    </row>
    <row r="214" spans="1:48" x14ac:dyDescent="0.3">
      <c r="A214" s="171">
        <v>214</v>
      </c>
      <c r="B214" s="35">
        <v>2014</v>
      </c>
      <c r="C214" s="35" t="s">
        <v>18</v>
      </c>
      <c r="D214" s="131"/>
      <c r="E214" s="98" t="str">
        <f t="shared" si="134"/>
        <v>X</v>
      </c>
      <c r="F214" s="35" t="s">
        <v>107</v>
      </c>
      <c r="G214" s="132">
        <v>14</v>
      </c>
      <c r="H214" s="35" t="str">
        <f t="shared" si="135"/>
        <v>XXX110/14</v>
      </c>
      <c r="I214" s="97" t="s">
        <v>65</v>
      </c>
      <c r="J214" s="103" t="s">
        <v>64</v>
      </c>
      <c r="K214" s="99">
        <v>0.4201388888888889</v>
      </c>
      <c r="L214" s="131">
        <v>0.4236111111111111</v>
      </c>
      <c r="M214" s="102" t="s">
        <v>84</v>
      </c>
      <c r="N214" s="100">
        <v>0.47569444444444442</v>
      </c>
      <c r="O214" s="101" t="s">
        <v>21</v>
      </c>
      <c r="P214" s="35" t="str">
        <f t="shared" si="129"/>
        <v>OK</v>
      </c>
      <c r="Q214" s="36">
        <f t="shared" si="130"/>
        <v>5.2083333333333315E-2</v>
      </c>
      <c r="R214" s="36">
        <f t="shared" si="131"/>
        <v>3.4722222222222099E-3</v>
      </c>
      <c r="S214" s="36">
        <f t="shared" si="132"/>
        <v>5.5555555555555525E-2</v>
      </c>
      <c r="T214" s="36">
        <f t="shared" si="133"/>
        <v>1.041666666666663E-2</v>
      </c>
      <c r="U214" s="35">
        <v>49.2</v>
      </c>
      <c r="V214" s="35">
        <f>INDEX('Počty dní'!A:E,MATCH(E214,'Počty dní'!C:C,0),4)</f>
        <v>205</v>
      </c>
      <c r="W214" s="65">
        <f t="shared" si="136"/>
        <v>10086</v>
      </c>
      <c r="X214" s="1"/>
    </row>
    <row r="215" spans="1:48" x14ac:dyDescent="0.3">
      <c r="A215" s="171">
        <v>214</v>
      </c>
      <c r="B215" s="35">
        <v>2014</v>
      </c>
      <c r="C215" s="34" t="s">
        <v>18</v>
      </c>
      <c r="D215" s="103"/>
      <c r="E215" s="34" t="str">
        <f t="shared" si="134"/>
        <v>X</v>
      </c>
      <c r="F215" s="34" t="s">
        <v>112</v>
      </c>
      <c r="G215" s="34">
        <v>17</v>
      </c>
      <c r="H215" s="34" t="str">
        <f t="shared" si="135"/>
        <v>XXX136/17</v>
      </c>
      <c r="I215" s="103" t="s">
        <v>65</v>
      </c>
      <c r="J215" s="103" t="s">
        <v>64</v>
      </c>
      <c r="K215" s="104">
        <v>0.51388888888888895</v>
      </c>
      <c r="L215" s="105">
        <v>0.51666666666666672</v>
      </c>
      <c r="M215" s="34" t="s">
        <v>21</v>
      </c>
      <c r="N215" s="105">
        <v>0.5395833333333333</v>
      </c>
      <c r="O215" s="34" t="s">
        <v>57</v>
      </c>
      <c r="P215" s="35" t="str">
        <f t="shared" si="129"/>
        <v>OK</v>
      </c>
      <c r="Q215" s="36">
        <f t="shared" si="130"/>
        <v>2.2916666666666585E-2</v>
      </c>
      <c r="R215" s="36">
        <f t="shared" si="131"/>
        <v>2.7777777777777679E-3</v>
      </c>
      <c r="S215" s="36">
        <f t="shared" si="132"/>
        <v>2.5694444444444353E-2</v>
      </c>
      <c r="T215" s="36">
        <f t="shared" si="133"/>
        <v>3.8194444444444531E-2</v>
      </c>
      <c r="U215" s="35">
        <v>19.5</v>
      </c>
      <c r="V215" s="35">
        <f>INDEX('Počty dní'!A:E,MATCH(E215,'Počty dní'!C:C,0),4)</f>
        <v>205</v>
      </c>
      <c r="W215" s="65">
        <f t="shared" si="136"/>
        <v>3997.5</v>
      </c>
      <c r="X215" s="1"/>
    </row>
    <row r="216" spans="1:48" x14ac:dyDescent="0.3">
      <c r="A216" s="171">
        <v>214</v>
      </c>
      <c r="B216" s="35">
        <v>2014</v>
      </c>
      <c r="C216" s="34" t="s">
        <v>18</v>
      </c>
      <c r="D216" s="103"/>
      <c r="E216" s="34" t="str">
        <f t="shared" si="134"/>
        <v>X</v>
      </c>
      <c r="F216" s="34" t="s">
        <v>112</v>
      </c>
      <c r="G216" s="34">
        <v>18</v>
      </c>
      <c r="H216" s="34" t="str">
        <f t="shared" si="135"/>
        <v>XXX136/18</v>
      </c>
      <c r="I216" s="103" t="s">
        <v>65</v>
      </c>
      <c r="J216" s="103" t="s">
        <v>64</v>
      </c>
      <c r="K216" s="104">
        <v>0.5395833333333333</v>
      </c>
      <c r="L216" s="105">
        <v>0.54166666666666663</v>
      </c>
      <c r="M216" s="34" t="s">
        <v>57</v>
      </c>
      <c r="N216" s="105">
        <v>0.56666666666666665</v>
      </c>
      <c r="O216" s="34" t="s">
        <v>21</v>
      </c>
      <c r="P216" s="35" t="str">
        <f t="shared" si="129"/>
        <v>OK</v>
      </c>
      <c r="Q216" s="36">
        <f t="shared" si="130"/>
        <v>2.5000000000000022E-2</v>
      </c>
      <c r="R216" s="36">
        <f t="shared" si="131"/>
        <v>2.0833333333333259E-3</v>
      </c>
      <c r="S216" s="36">
        <f t="shared" si="132"/>
        <v>2.7083333333333348E-2</v>
      </c>
      <c r="T216" s="36">
        <f t="shared" si="133"/>
        <v>0</v>
      </c>
      <c r="U216" s="35">
        <v>19.5</v>
      </c>
      <c r="V216" s="35">
        <f>INDEX('Počty dní'!A:E,MATCH(E216,'Počty dní'!C:C,0),4)</f>
        <v>205</v>
      </c>
      <c r="W216" s="65">
        <f t="shared" si="136"/>
        <v>3997.5</v>
      </c>
      <c r="X216" s="1"/>
    </row>
    <row r="217" spans="1:48" x14ac:dyDescent="0.3">
      <c r="A217" s="171">
        <v>214</v>
      </c>
      <c r="B217" s="35">
        <v>2014</v>
      </c>
      <c r="C217" s="35" t="s">
        <v>18</v>
      </c>
      <c r="D217" s="97"/>
      <c r="E217" s="35" t="str">
        <f>CONCATENATE(C217,D217)</f>
        <v>X</v>
      </c>
      <c r="F217" s="35" t="s">
        <v>72</v>
      </c>
      <c r="G217" s="35"/>
      <c r="H217" s="35" t="str">
        <f>CONCATENATE(F217,"/",G217)</f>
        <v>přejezd/</v>
      </c>
      <c r="I217" s="103"/>
      <c r="J217" s="103" t="s">
        <v>64</v>
      </c>
      <c r="K217" s="99">
        <v>0.58680555555555558</v>
      </c>
      <c r="L217" s="100">
        <v>0.58680555555555558</v>
      </c>
      <c r="M217" s="102" t="str">
        <f>O214</f>
        <v>Žďár n.Sáz.,,aut.nádr.</v>
      </c>
      <c r="N217" s="100">
        <v>0.59027777777777779</v>
      </c>
      <c r="O217" s="102" t="str">
        <f>M218</f>
        <v>Žďár n.Sáz.,,Strojírenská ŽĎAS</v>
      </c>
      <c r="P217" s="35" t="str">
        <f t="shared" si="129"/>
        <v>OK</v>
      </c>
      <c r="Q217" s="36">
        <f t="shared" si="130"/>
        <v>3.4722222222222099E-3</v>
      </c>
      <c r="R217" s="36">
        <f t="shared" si="131"/>
        <v>0</v>
      </c>
      <c r="S217" s="36">
        <f t="shared" si="132"/>
        <v>3.4722222222222099E-3</v>
      </c>
      <c r="T217" s="36">
        <f t="shared" si="133"/>
        <v>2.0138888888888928E-2</v>
      </c>
      <c r="U217" s="35">
        <v>0</v>
      </c>
      <c r="V217" s="35">
        <f>INDEX('Počty dní'!A:E,MATCH(E217,'Počty dní'!C:C,0),4)</f>
        <v>205</v>
      </c>
      <c r="W217" s="65">
        <f>V217*U217</f>
        <v>0</v>
      </c>
      <c r="X217" s="1"/>
      <c r="AL217" s="24"/>
      <c r="AM217" s="24"/>
      <c r="AP217" s="7"/>
      <c r="AQ217" s="7"/>
      <c r="AR217" s="7"/>
      <c r="AS217" s="7"/>
      <c r="AT217" s="7"/>
      <c r="AU217" s="25"/>
      <c r="AV217" s="25"/>
    </row>
    <row r="218" spans="1:48" ht="15" thickBot="1" x14ac:dyDescent="0.35">
      <c r="A218" s="172">
        <v>214</v>
      </c>
      <c r="B218" s="37">
        <v>2014</v>
      </c>
      <c r="C218" s="37" t="s">
        <v>18</v>
      </c>
      <c r="D218" s="178"/>
      <c r="E218" s="110" t="str">
        <f>CONCATENATE(C218,D218)</f>
        <v>X</v>
      </c>
      <c r="F218" s="37" t="s">
        <v>107</v>
      </c>
      <c r="G218" s="150">
        <v>19</v>
      </c>
      <c r="H218" s="37" t="str">
        <f>CONCATENATE(F218,"/",G218)</f>
        <v>XXX110/19</v>
      </c>
      <c r="I218" s="109" t="s">
        <v>64</v>
      </c>
      <c r="J218" s="151" t="s">
        <v>64</v>
      </c>
      <c r="K218" s="111">
        <v>0.59027777777777779</v>
      </c>
      <c r="L218" s="179">
        <v>0.59375</v>
      </c>
      <c r="M218" s="113" t="s">
        <v>52</v>
      </c>
      <c r="N218" s="180">
        <v>0.61805555555555558</v>
      </c>
      <c r="O218" s="114" t="s">
        <v>31</v>
      </c>
      <c r="P218" s="37"/>
      <c r="Q218" s="68">
        <f t="shared" si="130"/>
        <v>2.430555555555558E-2</v>
      </c>
      <c r="R218" s="68">
        <f t="shared" si="131"/>
        <v>3.4722222222222099E-3</v>
      </c>
      <c r="S218" s="68">
        <f t="shared" si="132"/>
        <v>2.777777777777779E-2</v>
      </c>
      <c r="T218" s="68">
        <f t="shared" si="133"/>
        <v>0</v>
      </c>
      <c r="U218" s="37">
        <v>21.2</v>
      </c>
      <c r="V218" s="37">
        <f>INDEX('Počty dní'!A:E,MATCH(E218,'Počty dní'!C:C,0),4)</f>
        <v>205</v>
      </c>
      <c r="W218" s="69">
        <f>V218*U218</f>
        <v>4346</v>
      </c>
      <c r="X218" s="1"/>
    </row>
    <row r="219" spans="1:48" ht="15" thickBot="1" x14ac:dyDescent="0.35">
      <c r="A219" s="115" t="str">
        <f ca="1">CONCATENATE(INDIRECT("R[-3]C[0]",FALSE),"celkem")</f>
        <v>214celkem</v>
      </c>
      <c r="B219" s="70"/>
      <c r="C219" s="70" t="str">
        <f ca="1">INDIRECT("R[-1]C[12]",FALSE)</f>
        <v>Bobrová,Dolní Bobrová</v>
      </c>
      <c r="D219" s="80"/>
      <c r="E219" s="70"/>
      <c r="F219" s="80"/>
      <c r="G219" s="70"/>
      <c r="H219" s="116"/>
      <c r="I219" s="117"/>
      <c r="J219" s="118" t="str">
        <f ca="1">INDIRECT("R[-3]C[0]",FALSE)</f>
        <v>V</v>
      </c>
      <c r="K219" s="119"/>
      <c r="L219" s="120"/>
      <c r="M219" s="121"/>
      <c r="N219" s="120"/>
      <c r="O219" s="122"/>
      <c r="P219" s="70"/>
      <c r="Q219" s="71">
        <f>SUM(Q208:Q218)</f>
        <v>0.27569444444444435</v>
      </c>
      <c r="R219" s="71">
        <f>SUM(R208:R218)</f>
        <v>1.8749999999999933E-2</v>
      </c>
      <c r="S219" s="71">
        <f>SUM(S208:S218)</f>
        <v>0.29444444444444429</v>
      </c>
      <c r="T219" s="71">
        <f>SUM(T208:T218)</f>
        <v>0.13958333333333348</v>
      </c>
      <c r="U219" s="72">
        <f>SUM(U208:U218)</f>
        <v>231.6</v>
      </c>
      <c r="V219" s="73"/>
      <c r="W219" s="74">
        <f>SUM(W208:W218)</f>
        <v>47478</v>
      </c>
    </row>
    <row r="220" spans="1:48" x14ac:dyDescent="0.3">
      <c r="A220" s="123"/>
      <c r="F220" s="29"/>
      <c r="H220" s="124"/>
      <c r="I220" s="125"/>
      <c r="J220" s="126"/>
      <c r="K220" s="38"/>
      <c r="L220" s="175"/>
      <c r="M220" s="88"/>
      <c r="N220" s="175"/>
      <c r="O220" s="128"/>
      <c r="Q220" s="40"/>
      <c r="R220" s="40"/>
      <c r="S220" s="40"/>
      <c r="T220" s="40"/>
      <c r="U220" s="41"/>
      <c r="W220" s="41"/>
    </row>
    <row r="221" spans="1:48" ht="15" thickBot="1" x14ac:dyDescent="0.35">
      <c r="C221" s="43"/>
      <c r="D221" s="147"/>
      <c r="E221" s="43"/>
      <c r="L221" s="139"/>
      <c r="M221" s="141"/>
      <c r="N221" s="139"/>
      <c r="O221" s="141"/>
    </row>
    <row r="222" spans="1:48" x14ac:dyDescent="0.3">
      <c r="A222" s="89">
        <v>215</v>
      </c>
      <c r="B222" s="32">
        <v>2015</v>
      </c>
      <c r="C222" s="32" t="s">
        <v>18</v>
      </c>
      <c r="D222" s="90"/>
      <c r="E222" s="32" t="str">
        <f t="shared" ref="E222:E236" si="137">CONCATENATE(C222,D222)</f>
        <v>X</v>
      </c>
      <c r="F222" s="32" t="s">
        <v>112</v>
      </c>
      <c r="G222" s="32">
        <v>1</v>
      </c>
      <c r="H222" s="32" t="str">
        <f t="shared" ref="H222:H236" si="138">CONCATENATE(F222,"/",G222)</f>
        <v>XXX136/1</v>
      </c>
      <c r="I222" s="90" t="s">
        <v>65</v>
      </c>
      <c r="J222" s="90" t="s">
        <v>64</v>
      </c>
      <c r="K222" s="169">
        <v>0.19652777777777777</v>
      </c>
      <c r="L222" s="170">
        <v>0.19722222222222222</v>
      </c>
      <c r="M222" s="32" t="s">
        <v>21</v>
      </c>
      <c r="N222" s="170">
        <v>0.21527777777777779</v>
      </c>
      <c r="O222" s="32" t="s">
        <v>28</v>
      </c>
      <c r="P222" s="32" t="str">
        <f t="shared" ref="P222:P235" si="139">IF(M223=O222,"OK","POZOR")</f>
        <v>OK</v>
      </c>
      <c r="Q222" s="67">
        <f t="shared" ref="Q222:Q236" si="140">IF(ISNUMBER(G222),N222-L222,IF(F222="přejezd",N222-L222,0))</f>
        <v>1.8055555555555575E-2</v>
      </c>
      <c r="R222" s="67">
        <f t="shared" ref="R222:R236" si="141">IF(ISNUMBER(G222),L222-K222,0)</f>
        <v>6.9444444444444198E-4</v>
      </c>
      <c r="S222" s="67">
        <f t="shared" ref="S222:S236" si="142">Q222+R222</f>
        <v>1.8750000000000017E-2</v>
      </c>
      <c r="T222" s="67"/>
      <c r="U222" s="32">
        <v>16.100000000000001</v>
      </c>
      <c r="V222" s="32">
        <f>INDEX('Počty dní'!A:E,MATCH(E222,'Počty dní'!C:C,0),4)</f>
        <v>205</v>
      </c>
      <c r="W222" s="33">
        <f t="shared" ref="W222:W236" si="143">V222*U222</f>
        <v>3300.5000000000005</v>
      </c>
    </row>
    <row r="223" spans="1:48" x14ac:dyDescent="0.3">
      <c r="A223" s="171">
        <v>215</v>
      </c>
      <c r="B223" s="35">
        <v>2015</v>
      </c>
      <c r="C223" s="34" t="s">
        <v>18</v>
      </c>
      <c r="D223" s="103"/>
      <c r="E223" s="34" t="str">
        <f t="shared" si="137"/>
        <v>X</v>
      </c>
      <c r="F223" s="34" t="s">
        <v>122</v>
      </c>
      <c r="G223" s="34">
        <v>3</v>
      </c>
      <c r="H223" s="34" t="str">
        <f t="shared" si="138"/>
        <v>XXX146/3</v>
      </c>
      <c r="I223" s="103" t="s">
        <v>65</v>
      </c>
      <c r="J223" s="103" t="s">
        <v>64</v>
      </c>
      <c r="K223" s="104">
        <v>0.21875</v>
      </c>
      <c r="L223" s="105">
        <v>0.22013888888888888</v>
      </c>
      <c r="M223" s="34" t="s">
        <v>28</v>
      </c>
      <c r="N223" s="105">
        <v>0.22638888888888889</v>
      </c>
      <c r="O223" s="34" t="s">
        <v>47</v>
      </c>
      <c r="P223" s="35" t="str">
        <f t="shared" si="139"/>
        <v>OK</v>
      </c>
      <c r="Q223" s="36">
        <f t="shared" si="140"/>
        <v>6.2500000000000056E-3</v>
      </c>
      <c r="R223" s="36">
        <f t="shared" si="141"/>
        <v>1.388888888888884E-3</v>
      </c>
      <c r="S223" s="36">
        <f t="shared" si="142"/>
        <v>7.6388888888888895E-3</v>
      </c>
      <c r="T223" s="36">
        <f t="shared" ref="T223:T236" si="144">K223-N222</f>
        <v>3.4722222222222099E-3</v>
      </c>
      <c r="U223" s="35">
        <v>3.5</v>
      </c>
      <c r="V223" s="35">
        <f>INDEX('Počty dní'!A:E,MATCH(E223,'Počty dní'!C:C,0),4)</f>
        <v>205</v>
      </c>
      <c r="W223" s="65">
        <f t="shared" si="143"/>
        <v>717.5</v>
      </c>
    </row>
    <row r="224" spans="1:48" x14ac:dyDescent="0.3">
      <c r="A224" s="171">
        <v>215</v>
      </c>
      <c r="B224" s="35">
        <v>2015</v>
      </c>
      <c r="C224" s="34" t="s">
        <v>18</v>
      </c>
      <c r="D224" s="103"/>
      <c r="E224" s="34" t="str">
        <f t="shared" si="137"/>
        <v>X</v>
      </c>
      <c r="F224" s="34" t="s">
        <v>122</v>
      </c>
      <c r="G224" s="34">
        <v>4</v>
      </c>
      <c r="H224" s="34" t="str">
        <f t="shared" si="138"/>
        <v>XXX146/4</v>
      </c>
      <c r="I224" s="103" t="s">
        <v>65</v>
      </c>
      <c r="J224" s="103" t="s">
        <v>64</v>
      </c>
      <c r="K224" s="104">
        <v>0.22638888888888889</v>
      </c>
      <c r="L224" s="105">
        <v>0.22708333333333333</v>
      </c>
      <c r="M224" s="34" t="s">
        <v>47</v>
      </c>
      <c r="N224" s="105">
        <v>0.23263888888888887</v>
      </c>
      <c r="O224" s="34" t="s">
        <v>28</v>
      </c>
      <c r="P224" s="35" t="str">
        <f t="shared" si="139"/>
        <v>OK</v>
      </c>
      <c r="Q224" s="36">
        <f t="shared" si="140"/>
        <v>5.5555555555555358E-3</v>
      </c>
      <c r="R224" s="36">
        <f t="shared" si="141"/>
        <v>6.9444444444444198E-4</v>
      </c>
      <c r="S224" s="36">
        <f t="shared" si="142"/>
        <v>6.2499999999999778E-3</v>
      </c>
      <c r="T224" s="36">
        <f t="shared" si="144"/>
        <v>0</v>
      </c>
      <c r="U224" s="35">
        <v>3.5</v>
      </c>
      <c r="V224" s="35">
        <f>INDEX('Počty dní'!A:E,MATCH(E224,'Počty dní'!C:C,0),4)</f>
        <v>205</v>
      </c>
      <c r="W224" s="65">
        <f t="shared" si="143"/>
        <v>717.5</v>
      </c>
    </row>
    <row r="225" spans="1:48" x14ac:dyDescent="0.3">
      <c r="A225" s="171">
        <v>215</v>
      </c>
      <c r="B225" s="35">
        <v>2015</v>
      </c>
      <c r="C225" s="34" t="s">
        <v>18</v>
      </c>
      <c r="D225" s="103"/>
      <c r="E225" s="34" t="str">
        <f t="shared" si="137"/>
        <v>X</v>
      </c>
      <c r="F225" s="34" t="s">
        <v>114</v>
      </c>
      <c r="G225" s="34">
        <v>3</v>
      </c>
      <c r="H225" s="34" t="str">
        <f t="shared" si="138"/>
        <v>XXX138/3</v>
      </c>
      <c r="I225" s="103" t="s">
        <v>65</v>
      </c>
      <c r="J225" s="103" t="s">
        <v>64</v>
      </c>
      <c r="K225" s="104">
        <v>0.23263888888888887</v>
      </c>
      <c r="L225" s="105">
        <v>0.23263888888888887</v>
      </c>
      <c r="M225" s="34" t="s">
        <v>28</v>
      </c>
      <c r="N225" s="105">
        <v>0.25625000000000003</v>
      </c>
      <c r="O225" s="34" t="s">
        <v>96</v>
      </c>
      <c r="P225" s="35" t="str">
        <f t="shared" si="139"/>
        <v>OK</v>
      </c>
      <c r="Q225" s="36">
        <f t="shared" si="140"/>
        <v>2.3611111111111166E-2</v>
      </c>
      <c r="R225" s="36">
        <f t="shared" si="141"/>
        <v>0</v>
      </c>
      <c r="S225" s="36">
        <f t="shared" si="142"/>
        <v>2.3611111111111166E-2</v>
      </c>
      <c r="T225" s="36">
        <f t="shared" si="144"/>
        <v>0</v>
      </c>
      <c r="U225" s="35">
        <v>23.5</v>
      </c>
      <c r="V225" s="35">
        <f>INDEX('Počty dní'!A:E,MATCH(E225,'Počty dní'!C:C,0),4)</f>
        <v>205</v>
      </c>
      <c r="W225" s="65">
        <f t="shared" si="143"/>
        <v>4817.5</v>
      </c>
    </row>
    <row r="226" spans="1:48" x14ac:dyDescent="0.3">
      <c r="A226" s="171">
        <v>215</v>
      </c>
      <c r="B226" s="35">
        <v>2015</v>
      </c>
      <c r="C226" s="34" t="s">
        <v>18</v>
      </c>
      <c r="D226" s="103"/>
      <c r="E226" s="34" t="str">
        <f t="shared" si="137"/>
        <v>X</v>
      </c>
      <c r="F226" s="34" t="s">
        <v>114</v>
      </c>
      <c r="G226" s="34">
        <v>6</v>
      </c>
      <c r="H226" s="34" t="str">
        <f t="shared" si="138"/>
        <v>XXX138/6</v>
      </c>
      <c r="I226" s="103" t="s">
        <v>64</v>
      </c>
      <c r="J226" s="103" t="s">
        <v>64</v>
      </c>
      <c r="K226" s="104">
        <v>0.26041666666666669</v>
      </c>
      <c r="L226" s="105">
        <v>0.26180555555555557</v>
      </c>
      <c r="M226" s="34" t="s">
        <v>96</v>
      </c>
      <c r="N226" s="105">
        <v>0.28680555555555554</v>
      </c>
      <c r="O226" s="34" t="s">
        <v>28</v>
      </c>
      <c r="P226" s="35" t="str">
        <f t="shared" si="139"/>
        <v>OK</v>
      </c>
      <c r="Q226" s="36">
        <f t="shared" si="140"/>
        <v>2.4999999999999967E-2</v>
      </c>
      <c r="R226" s="36">
        <f t="shared" si="141"/>
        <v>1.388888888888884E-3</v>
      </c>
      <c r="S226" s="36">
        <f t="shared" si="142"/>
        <v>2.6388888888888851E-2</v>
      </c>
      <c r="T226" s="36">
        <f t="shared" si="144"/>
        <v>4.1666666666666519E-3</v>
      </c>
      <c r="U226" s="35">
        <v>23.5</v>
      </c>
      <c r="V226" s="35">
        <f>INDEX('Počty dní'!A:E,MATCH(E226,'Počty dní'!C:C,0),4)</f>
        <v>205</v>
      </c>
      <c r="W226" s="65">
        <f t="shared" si="143"/>
        <v>4817.5</v>
      </c>
    </row>
    <row r="227" spans="1:48" x14ac:dyDescent="0.3">
      <c r="A227" s="171">
        <v>215</v>
      </c>
      <c r="B227" s="35">
        <v>2015</v>
      </c>
      <c r="C227" s="35" t="s">
        <v>18</v>
      </c>
      <c r="D227" s="97"/>
      <c r="E227" s="35" t="str">
        <f t="shared" si="137"/>
        <v>X</v>
      </c>
      <c r="F227" s="35" t="s">
        <v>72</v>
      </c>
      <c r="G227" s="35"/>
      <c r="H227" s="35" t="str">
        <f t="shared" si="138"/>
        <v>přejezd/</v>
      </c>
      <c r="I227" s="103"/>
      <c r="J227" s="103" t="s">
        <v>64</v>
      </c>
      <c r="K227" s="99">
        <v>0.28680555555555554</v>
      </c>
      <c r="L227" s="100">
        <v>0.28680555555555554</v>
      </c>
      <c r="M227" s="34" t="s">
        <v>28</v>
      </c>
      <c r="N227" s="100">
        <v>0.28819444444444448</v>
      </c>
      <c r="O227" s="34" t="s">
        <v>19</v>
      </c>
      <c r="P227" s="35" t="str">
        <f t="shared" si="139"/>
        <v>OK</v>
      </c>
      <c r="Q227" s="36">
        <f t="shared" si="140"/>
        <v>1.3888888888889395E-3</v>
      </c>
      <c r="R227" s="36">
        <f t="shared" si="141"/>
        <v>0</v>
      </c>
      <c r="S227" s="36">
        <f t="shared" si="142"/>
        <v>1.3888888888889395E-3</v>
      </c>
      <c r="T227" s="36">
        <f t="shared" si="144"/>
        <v>0</v>
      </c>
      <c r="U227" s="35">
        <v>0</v>
      </c>
      <c r="V227" s="35">
        <f>INDEX('Počty dní'!A:E,MATCH(E227,'Počty dní'!C:C,0),4)</f>
        <v>205</v>
      </c>
      <c r="W227" s="65">
        <f t="shared" si="143"/>
        <v>0</v>
      </c>
      <c r="AL227" s="6"/>
      <c r="AM227" s="6"/>
      <c r="AP227" s="7"/>
      <c r="AQ227" s="7"/>
      <c r="AR227" s="7"/>
      <c r="AS227" s="7"/>
      <c r="AT227" s="7"/>
      <c r="AU227" s="8"/>
      <c r="AV227" s="8"/>
    </row>
    <row r="228" spans="1:48" x14ac:dyDescent="0.3">
      <c r="A228" s="171">
        <v>215</v>
      </c>
      <c r="B228" s="35">
        <v>2015</v>
      </c>
      <c r="C228" s="34" t="s">
        <v>18</v>
      </c>
      <c r="D228" s="103">
        <v>10</v>
      </c>
      <c r="E228" s="34" t="str">
        <f t="shared" si="137"/>
        <v>X10</v>
      </c>
      <c r="F228" s="34" t="s">
        <v>115</v>
      </c>
      <c r="G228" s="34">
        <v>3</v>
      </c>
      <c r="H228" s="34" t="str">
        <f t="shared" si="138"/>
        <v>XXX139/3</v>
      </c>
      <c r="I228" s="103" t="s">
        <v>64</v>
      </c>
      <c r="J228" s="103" t="s">
        <v>64</v>
      </c>
      <c r="K228" s="104">
        <v>0.28819444444444448</v>
      </c>
      <c r="L228" s="105">
        <v>0.2902777777777778</v>
      </c>
      <c r="M228" s="34" t="s">
        <v>19</v>
      </c>
      <c r="N228" s="105">
        <v>0.29305555555555557</v>
      </c>
      <c r="O228" s="34" t="s">
        <v>32</v>
      </c>
      <c r="P228" s="35" t="str">
        <f t="shared" si="139"/>
        <v>OK</v>
      </c>
      <c r="Q228" s="36">
        <f t="shared" si="140"/>
        <v>2.7777777777777679E-3</v>
      </c>
      <c r="R228" s="36">
        <f t="shared" si="141"/>
        <v>2.0833333333333259E-3</v>
      </c>
      <c r="S228" s="36">
        <f t="shared" si="142"/>
        <v>4.8611111111110938E-3</v>
      </c>
      <c r="T228" s="36">
        <f t="shared" si="144"/>
        <v>0</v>
      </c>
      <c r="U228" s="35">
        <v>3.4</v>
      </c>
      <c r="V228" s="35">
        <f>INDEX('Počty dní'!A:E,MATCH(E228,'Počty dní'!C:C,0),4)</f>
        <v>195</v>
      </c>
      <c r="W228" s="65">
        <f t="shared" si="143"/>
        <v>663</v>
      </c>
    </row>
    <row r="229" spans="1:48" x14ac:dyDescent="0.3">
      <c r="A229" s="171">
        <v>215</v>
      </c>
      <c r="B229" s="35">
        <v>2015</v>
      </c>
      <c r="C229" s="34" t="s">
        <v>18</v>
      </c>
      <c r="D229" s="103">
        <v>10</v>
      </c>
      <c r="E229" s="34" t="str">
        <f t="shared" si="137"/>
        <v>X10</v>
      </c>
      <c r="F229" s="34" t="s">
        <v>115</v>
      </c>
      <c r="G229" s="34">
        <v>6</v>
      </c>
      <c r="H229" s="34" t="str">
        <f t="shared" si="138"/>
        <v>XXX139/6</v>
      </c>
      <c r="I229" s="103" t="s">
        <v>64</v>
      </c>
      <c r="J229" s="103" t="s">
        <v>64</v>
      </c>
      <c r="K229" s="104">
        <v>0.29305555555555557</v>
      </c>
      <c r="L229" s="105">
        <v>0.29652777777777778</v>
      </c>
      <c r="M229" s="34" t="s">
        <v>32</v>
      </c>
      <c r="N229" s="105">
        <v>0.3</v>
      </c>
      <c r="O229" s="34" t="s">
        <v>19</v>
      </c>
      <c r="P229" s="35" t="str">
        <f t="shared" si="139"/>
        <v>OK</v>
      </c>
      <c r="Q229" s="36">
        <f t="shared" si="140"/>
        <v>3.4722222222222099E-3</v>
      </c>
      <c r="R229" s="36">
        <f t="shared" si="141"/>
        <v>3.4722222222222099E-3</v>
      </c>
      <c r="S229" s="36">
        <f t="shared" si="142"/>
        <v>6.9444444444444198E-3</v>
      </c>
      <c r="T229" s="36">
        <f t="shared" si="144"/>
        <v>0</v>
      </c>
      <c r="U229" s="35">
        <v>3.4</v>
      </c>
      <c r="V229" s="35">
        <f>INDEX('Počty dní'!A:E,MATCH(E229,'Počty dní'!C:C,0),4)</f>
        <v>195</v>
      </c>
      <c r="W229" s="65">
        <f t="shared" si="143"/>
        <v>663</v>
      </c>
    </row>
    <row r="230" spans="1:48" x14ac:dyDescent="0.3">
      <c r="A230" s="171">
        <v>215</v>
      </c>
      <c r="B230" s="35">
        <v>2015</v>
      </c>
      <c r="C230" s="34" t="s">
        <v>18</v>
      </c>
      <c r="D230" s="103">
        <v>10</v>
      </c>
      <c r="E230" s="34" t="str">
        <f t="shared" si="137"/>
        <v>X10</v>
      </c>
      <c r="F230" s="34" t="s">
        <v>111</v>
      </c>
      <c r="G230" s="34">
        <v>51</v>
      </c>
      <c r="H230" s="34" t="str">
        <f t="shared" si="138"/>
        <v>XXX130/51</v>
      </c>
      <c r="I230" s="103" t="s">
        <v>64</v>
      </c>
      <c r="J230" s="103" t="s">
        <v>64</v>
      </c>
      <c r="K230" s="104">
        <v>0.30416666666666664</v>
      </c>
      <c r="L230" s="105">
        <v>0.30555555555555552</v>
      </c>
      <c r="M230" s="34" t="s">
        <v>19</v>
      </c>
      <c r="N230" s="105">
        <v>0.31944444444444448</v>
      </c>
      <c r="O230" s="34" t="s">
        <v>21</v>
      </c>
      <c r="P230" s="35" t="str">
        <f t="shared" si="139"/>
        <v>OK</v>
      </c>
      <c r="Q230" s="36">
        <f t="shared" si="140"/>
        <v>1.3888888888888951E-2</v>
      </c>
      <c r="R230" s="36">
        <f t="shared" si="141"/>
        <v>1.388888888888884E-3</v>
      </c>
      <c r="S230" s="36">
        <f t="shared" si="142"/>
        <v>1.5277777777777835E-2</v>
      </c>
      <c r="T230" s="36">
        <f t="shared" si="144"/>
        <v>4.1666666666666519E-3</v>
      </c>
      <c r="U230" s="35">
        <v>12.5</v>
      </c>
      <c r="V230" s="35">
        <f>INDEX('Počty dní'!A:E,MATCH(E230,'Počty dní'!C:C,0),4)</f>
        <v>195</v>
      </c>
      <c r="W230" s="65">
        <f t="shared" si="143"/>
        <v>2437.5</v>
      </c>
    </row>
    <row r="231" spans="1:48" x14ac:dyDescent="0.3">
      <c r="A231" s="171">
        <v>215</v>
      </c>
      <c r="B231" s="35">
        <v>2015</v>
      </c>
      <c r="C231" s="34" t="s">
        <v>18</v>
      </c>
      <c r="D231" s="103"/>
      <c r="E231" s="34" t="str">
        <f t="shared" si="137"/>
        <v>X</v>
      </c>
      <c r="F231" s="34" t="s">
        <v>134</v>
      </c>
      <c r="G231" s="34">
        <v>15</v>
      </c>
      <c r="H231" s="34" t="str">
        <f t="shared" si="138"/>
        <v>XXX200/15</v>
      </c>
      <c r="I231" s="103" t="s">
        <v>64</v>
      </c>
      <c r="J231" s="103" t="s">
        <v>64</v>
      </c>
      <c r="K231" s="176">
        <v>0.51597222222222217</v>
      </c>
      <c r="L231" s="149">
        <v>0.51944444444444449</v>
      </c>
      <c r="M231" s="102" t="s">
        <v>21</v>
      </c>
      <c r="N231" s="149">
        <v>0.55555555555555558</v>
      </c>
      <c r="O231" s="102" t="s">
        <v>62</v>
      </c>
      <c r="P231" s="35" t="str">
        <f t="shared" si="139"/>
        <v>OK</v>
      </c>
      <c r="Q231" s="36">
        <f t="shared" si="140"/>
        <v>3.6111111111111094E-2</v>
      </c>
      <c r="R231" s="36">
        <f t="shared" si="141"/>
        <v>3.4722222222223209E-3</v>
      </c>
      <c r="S231" s="36">
        <f t="shared" si="142"/>
        <v>3.9583333333333415E-2</v>
      </c>
      <c r="T231" s="36">
        <f t="shared" si="144"/>
        <v>0.19652777777777769</v>
      </c>
      <c r="U231" s="35">
        <v>38.1</v>
      </c>
      <c r="V231" s="35">
        <f>INDEX('Počty dní'!A:E,MATCH(E231,'Počty dní'!C:C,0),4)</f>
        <v>205</v>
      </c>
      <c r="W231" s="65">
        <f t="shared" si="143"/>
        <v>7810.5</v>
      </c>
    </row>
    <row r="232" spans="1:48" x14ac:dyDescent="0.3">
      <c r="A232" s="171">
        <v>215</v>
      </c>
      <c r="B232" s="35">
        <v>2015</v>
      </c>
      <c r="C232" s="34" t="s">
        <v>18</v>
      </c>
      <c r="D232" s="103"/>
      <c r="E232" s="34" t="str">
        <f t="shared" si="137"/>
        <v>X</v>
      </c>
      <c r="F232" s="34" t="s">
        <v>134</v>
      </c>
      <c r="G232" s="34">
        <v>16</v>
      </c>
      <c r="H232" s="34" t="str">
        <f t="shared" si="138"/>
        <v>XXX200/16</v>
      </c>
      <c r="I232" s="103" t="s">
        <v>64</v>
      </c>
      <c r="J232" s="103" t="s">
        <v>64</v>
      </c>
      <c r="K232" s="176">
        <v>0.56388888888888888</v>
      </c>
      <c r="L232" s="149">
        <v>0.56874999999999998</v>
      </c>
      <c r="M232" s="102" t="s">
        <v>62</v>
      </c>
      <c r="N232" s="149">
        <v>0.60555555555555551</v>
      </c>
      <c r="O232" s="102" t="s">
        <v>21</v>
      </c>
      <c r="P232" s="35" t="str">
        <f t="shared" si="139"/>
        <v>OK</v>
      </c>
      <c r="Q232" s="36">
        <f t="shared" si="140"/>
        <v>3.6805555555555536E-2</v>
      </c>
      <c r="R232" s="36">
        <f t="shared" si="141"/>
        <v>4.8611111111110938E-3</v>
      </c>
      <c r="S232" s="36">
        <f t="shared" si="142"/>
        <v>4.166666666666663E-2</v>
      </c>
      <c r="T232" s="36">
        <f t="shared" si="144"/>
        <v>8.3333333333333037E-3</v>
      </c>
      <c r="U232" s="35">
        <v>38.1</v>
      </c>
      <c r="V232" s="35">
        <f>INDEX('Počty dní'!A:E,MATCH(E232,'Počty dní'!C:C,0),4)</f>
        <v>205</v>
      </c>
      <c r="W232" s="65">
        <f t="shared" si="143"/>
        <v>7810.5</v>
      </c>
    </row>
    <row r="233" spans="1:48" x14ac:dyDescent="0.3">
      <c r="A233" s="171">
        <v>215</v>
      </c>
      <c r="B233" s="35">
        <v>2015</v>
      </c>
      <c r="C233" s="34" t="s">
        <v>18</v>
      </c>
      <c r="D233" s="103"/>
      <c r="E233" s="34" t="str">
        <f t="shared" si="137"/>
        <v>X</v>
      </c>
      <c r="F233" s="34" t="s">
        <v>111</v>
      </c>
      <c r="G233" s="34">
        <v>34</v>
      </c>
      <c r="H233" s="34" t="str">
        <f t="shared" si="138"/>
        <v>XXX130/34</v>
      </c>
      <c r="I233" s="103" t="s">
        <v>64</v>
      </c>
      <c r="J233" s="103" t="s">
        <v>64</v>
      </c>
      <c r="K233" s="176">
        <v>0.62847222222222221</v>
      </c>
      <c r="L233" s="149">
        <v>0.63194444444444442</v>
      </c>
      <c r="M233" s="102" t="s">
        <v>21</v>
      </c>
      <c r="N233" s="149">
        <v>0.66319444444444442</v>
      </c>
      <c r="O233" s="102" t="s">
        <v>60</v>
      </c>
      <c r="P233" s="35" t="str">
        <f t="shared" si="139"/>
        <v>OK</v>
      </c>
      <c r="Q233" s="36">
        <f t="shared" si="140"/>
        <v>3.125E-2</v>
      </c>
      <c r="R233" s="36">
        <f t="shared" si="141"/>
        <v>3.4722222222222099E-3</v>
      </c>
      <c r="S233" s="36">
        <f t="shared" si="142"/>
        <v>3.472222222222221E-2</v>
      </c>
      <c r="T233" s="36">
        <f t="shared" si="144"/>
        <v>2.2916666666666696E-2</v>
      </c>
      <c r="U233" s="35">
        <v>27.7</v>
      </c>
      <c r="V233" s="35">
        <f>INDEX('Počty dní'!A:E,MATCH(E233,'Počty dní'!C:C,0),4)</f>
        <v>205</v>
      </c>
      <c r="W233" s="65">
        <f t="shared" si="143"/>
        <v>5678.5</v>
      </c>
    </row>
    <row r="234" spans="1:48" x14ac:dyDescent="0.3">
      <c r="A234" s="171">
        <v>215</v>
      </c>
      <c r="B234" s="35">
        <v>2015</v>
      </c>
      <c r="C234" s="34" t="s">
        <v>18</v>
      </c>
      <c r="D234" s="103"/>
      <c r="E234" s="34" t="str">
        <f t="shared" si="137"/>
        <v>X</v>
      </c>
      <c r="F234" s="34" t="s">
        <v>111</v>
      </c>
      <c r="G234" s="34">
        <v>37</v>
      </c>
      <c r="H234" s="34" t="str">
        <f t="shared" si="138"/>
        <v>XXX130/37</v>
      </c>
      <c r="I234" s="103" t="s">
        <v>64</v>
      </c>
      <c r="J234" s="103" t="s">
        <v>64</v>
      </c>
      <c r="K234" s="176">
        <v>0.66666666666666663</v>
      </c>
      <c r="L234" s="149">
        <v>0.67013888888888884</v>
      </c>
      <c r="M234" s="102" t="s">
        <v>60</v>
      </c>
      <c r="N234" s="149">
        <v>0.70138888888888884</v>
      </c>
      <c r="O234" s="102" t="s">
        <v>21</v>
      </c>
      <c r="P234" s="35" t="str">
        <f t="shared" si="139"/>
        <v>OK</v>
      </c>
      <c r="Q234" s="36">
        <f t="shared" si="140"/>
        <v>3.125E-2</v>
      </c>
      <c r="R234" s="36">
        <f t="shared" si="141"/>
        <v>3.4722222222222099E-3</v>
      </c>
      <c r="S234" s="36">
        <f t="shared" si="142"/>
        <v>3.472222222222221E-2</v>
      </c>
      <c r="T234" s="36">
        <f t="shared" si="144"/>
        <v>3.4722222222222099E-3</v>
      </c>
      <c r="U234" s="35">
        <v>27.7</v>
      </c>
      <c r="V234" s="35">
        <f>INDEX('Počty dní'!A:E,MATCH(E234,'Počty dní'!C:C,0),4)</f>
        <v>205</v>
      </c>
      <c r="W234" s="65">
        <f t="shared" si="143"/>
        <v>5678.5</v>
      </c>
    </row>
    <row r="235" spans="1:48" x14ac:dyDescent="0.3">
      <c r="A235" s="171">
        <v>215</v>
      </c>
      <c r="B235" s="35">
        <v>2015</v>
      </c>
      <c r="C235" s="34" t="s">
        <v>18</v>
      </c>
      <c r="D235" s="103"/>
      <c r="E235" s="34" t="str">
        <f t="shared" si="137"/>
        <v>X</v>
      </c>
      <c r="F235" s="34" t="s">
        <v>111</v>
      </c>
      <c r="G235" s="34">
        <v>40</v>
      </c>
      <c r="H235" s="34" t="str">
        <f t="shared" si="138"/>
        <v>XXX130/40</v>
      </c>
      <c r="I235" s="103" t="s">
        <v>64</v>
      </c>
      <c r="J235" s="103" t="s">
        <v>64</v>
      </c>
      <c r="K235" s="176">
        <v>0.71180555555555547</v>
      </c>
      <c r="L235" s="149">
        <v>0.71527777777777779</v>
      </c>
      <c r="M235" s="102" t="s">
        <v>21</v>
      </c>
      <c r="N235" s="149">
        <v>0.74652777777777779</v>
      </c>
      <c r="O235" s="102" t="s">
        <v>60</v>
      </c>
      <c r="P235" s="35" t="str">
        <f t="shared" si="139"/>
        <v>OK</v>
      </c>
      <c r="Q235" s="36">
        <f t="shared" si="140"/>
        <v>3.125E-2</v>
      </c>
      <c r="R235" s="36">
        <f t="shared" si="141"/>
        <v>3.4722222222223209E-3</v>
      </c>
      <c r="S235" s="36">
        <f t="shared" si="142"/>
        <v>3.4722222222222321E-2</v>
      </c>
      <c r="T235" s="36">
        <f t="shared" si="144"/>
        <v>1.041666666666663E-2</v>
      </c>
      <c r="U235" s="35">
        <v>27.7</v>
      </c>
      <c r="V235" s="35">
        <f>INDEX('Počty dní'!A:E,MATCH(E235,'Počty dní'!C:C,0),4)</f>
        <v>205</v>
      </c>
      <c r="W235" s="65">
        <f t="shared" si="143"/>
        <v>5678.5</v>
      </c>
    </row>
    <row r="236" spans="1:48" ht="15" thickBot="1" x14ac:dyDescent="0.35">
      <c r="A236" s="172">
        <v>215</v>
      </c>
      <c r="B236" s="37">
        <v>2015</v>
      </c>
      <c r="C236" s="75" t="s">
        <v>18</v>
      </c>
      <c r="D236" s="151"/>
      <c r="E236" s="75" t="str">
        <f t="shared" si="137"/>
        <v>X</v>
      </c>
      <c r="F236" s="75" t="s">
        <v>111</v>
      </c>
      <c r="G236" s="75">
        <v>43</v>
      </c>
      <c r="H236" s="75" t="str">
        <f t="shared" si="138"/>
        <v>XXX130/43</v>
      </c>
      <c r="I236" s="151" t="s">
        <v>65</v>
      </c>
      <c r="J236" s="151" t="s">
        <v>64</v>
      </c>
      <c r="K236" s="181">
        <v>0.75</v>
      </c>
      <c r="L236" s="152">
        <v>0.75347222222222221</v>
      </c>
      <c r="M236" s="113" t="s">
        <v>60</v>
      </c>
      <c r="N236" s="152">
        <v>0.78472222222222221</v>
      </c>
      <c r="O236" s="113" t="s">
        <v>21</v>
      </c>
      <c r="P236" s="37"/>
      <c r="Q236" s="68">
        <f t="shared" si="140"/>
        <v>3.125E-2</v>
      </c>
      <c r="R236" s="68">
        <f t="shared" si="141"/>
        <v>3.4722222222222099E-3</v>
      </c>
      <c r="S236" s="68">
        <f t="shared" si="142"/>
        <v>3.472222222222221E-2</v>
      </c>
      <c r="T236" s="68">
        <f t="shared" si="144"/>
        <v>3.4722222222222099E-3</v>
      </c>
      <c r="U236" s="37">
        <v>27.7</v>
      </c>
      <c r="V236" s="37">
        <f>INDEX('Počty dní'!A:E,MATCH(E236,'Počty dní'!C:C,0),4)</f>
        <v>205</v>
      </c>
      <c r="W236" s="69">
        <f t="shared" si="143"/>
        <v>5678.5</v>
      </c>
    </row>
    <row r="237" spans="1:48" ht="15" thickBot="1" x14ac:dyDescent="0.35">
      <c r="A237" s="115" t="str">
        <f ca="1">CONCATENATE(INDIRECT("R[-3]C[0]",FALSE),"celkem")</f>
        <v>215celkem</v>
      </c>
      <c r="B237" s="70"/>
      <c r="C237" s="70" t="str">
        <f ca="1">INDIRECT("R[-1]C[12]",FALSE)</f>
        <v>Žďár n.Sáz.,,aut.nádr.</v>
      </c>
      <c r="D237" s="80"/>
      <c r="E237" s="70"/>
      <c r="F237" s="80"/>
      <c r="G237" s="70"/>
      <c r="H237" s="116"/>
      <c r="I237" s="117"/>
      <c r="J237" s="118" t="str">
        <f ca="1">INDIRECT("R[-3]C[0]",FALSE)</f>
        <v>V</v>
      </c>
      <c r="K237" s="119"/>
      <c r="L237" s="120"/>
      <c r="M237" s="121"/>
      <c r="N237" s="120"/>
      <c r="O237" s="122"/>
      <c r="P237" s="70"/>
      <c r="Q237" s="71">
        <f>SUM(Q222:Q236)</f>
        <v>0.29791666666666672</v>
      </c>
      <c r="R237" s="71">
        <f>SUM(R222:R236)</f>
        <v>3.3333333333333437E-2</v>
      </c>
      <c r="S237" s="71">
        <f>SUM(S222:S236)</f>
        <v>0.33125000000000016</v>
      </c>
      <c r="T237" s="71">
        <f>SUM(T222:T236)</f>
        <v>0.25694444444444425</v>
      </c>
      <c r="U237" s="72">
        <f>SUM(U222:U236)</f>
        <v>276.39999999999998</v>
      </c>
      <c r="V237" s="73"/>
      <c r="W237" s="74">
        <f>SUM(W222:W236)</f>
        <v>56469</v>
      </c>
    </row>
    <row r="239" spans="1:48" s="2" customFormat="1" ht="15" thickBot="1" x14ac:dyDescent="0.35">
      <c r="A239" s="43"/>
      <c r="B239" s="43"/>
      <c r="C239" s="43"/>
      <c r="D239" s="147"/>
      <c r="E239" s="43"/>
      <c r="F239" s="43"/>
      <c r="G239" s="43"/>
      <c r="H239" s="43"/>
      <c r="I239" s="147"/>
      <c r="J239" s="147"/>
      <c r="K239" s="153"/>
      <c r="L239" s="154"/>
      <c r="M239" s="43"/>
      <c r="N239" s="154"/>
      <c r="O239" s="43"/>
      <c r="P239" s="45"/>
      <c r="Q239" s="43"/>
      <c r="R239" s="28"/>
      <c r="S239" s="43"/>
      <c r="T239" s="43"/>
      <c r="U239" s="43"/>
      <c r="V239" s="43"/>
      <c r="W239" s="43"/>
      <c r="X239"/>
    </row>
    <row r="240" spans="1:48" s="2" customFormat="1" x14ac:dyDescent="0.3">
      <c r="A240" s="89">
        <v>216</v>
      </c>
      <c r="B240" s="32">
        <v>2016</v>
      </c>
      <c r="C240" s="32" t="s">
        <v>18</v>
      </c>
      <c r="D240" s="90"/>
      <c r="E240" s="32" t="str">
        <f t="shared" ref="E240:E262" si="145">CONCATENATE(C240,D240)</f>
        <v>X</v>
      </c>
      <c r="F240" s="32" t="s">
        <v>109</v>
      </c>
      <c r="G240" s="32">
        <v>2</v>
      </c>
      <c r="H240" s="32" t="str">
        <f t="shared" ref="H240:H262" si="146">CONCATENATE(F240,"/",G240)</f>
        <v>XXX118/2</v>
      </c>
      <c r="I240" s="90" t="s">
        <v>65</v>
      </c>
      <c r="J240" s="90" t="s">
        <v>65</v>
      </c>
      <c r="K240" s="169">
        <v>0.19027777777777777</v>
      </c>
      <c r="L240" s="170">
        <v>0.19097222222222221</v>
      </c>
      <c r="M240" s="32" t="s">
        <v>20</v>
      </c>
      <c r="N240" s="170">
        <v>0.20902777777777778</v>
      </c>
      <c r="O240" s="32" t="s">
        <v>19</v>
      </c>
      <c r="P240" s="32" t="str">
        <f t="shared" ref="P240:P261" si="147">IF(M241=O240,"OK","POZOR")</f>
        <v>OK</v>
      </c>
      <c r="Q240" s="67">
        <f t="shared" ref="Q240:Q262" si="148">IF(ISNUMBER(G240),N240-L240,IF(F240="přejezd",N240-L240,0))</f>
        <v>1.8055555555555575E-2</v>
      </c>
      <c r="R240" s="67">
        <f t="shared" ref="R240:R262" si="149">IF(ISNUMBER(G240),L240-K240,0)</f>
        <v>6.9444444444444198E-4</v>
      </c>
      <c r="S240" s="67">
        <f t="shared" ref="S240:S262" si="150">Q240+R240</f>
        <v>1.8750000000000017E-2</v>
      </c>
      <c r="T240" s="67"/>
      <c r="U240" s="32">
        <v>13.9</v>
      </c>
      <c r="V240" s="32">
        <f>INDEX('Počty dní'!A:E,MATCH(E240,'Počty dní'!C:C,0),4)</f>
        <v>205</v>
      </c>
      <c r="W240" s="33">
        <f t="shared" ref="W240:W262" si="151">V240*U240</f>
        <v>2849.5</v>
      </c>
      <c r="X240"/>
    </row>
    <row r="241" spans="1:48" x14ac:dyDescent="0.3">
      <c r="A241" s="171">
        <v>216</v>
      </c>
      <c r="B241" s="35">
        <v>2016</v>
      </c>
      <c r="C241" s="34" t="s">
        <v>18</v>
      </c>
      <c r="D241" s="103"/>
      <c r="E241" s="34" t="str">
        <f t="shared" si="145"/>
        <v>X</v>
      </c>
      <c r="F241" s="34" t="s">
        <v>122</v>
      </c>
      <c r="G241" s="34">
        <v>1</v>
      </c>
      <c r="H241" s="34" t="str">
        <f t="shared" si="146"/>
        <v>XXX146/1</v>
      </c>
      <c r="I241" s="103" t="s">
        <v>65</v>
      </c>
      <c r="J241" s="103" t="s">
        <v>65</v>
      </c>
      <c r="K241" s="104">
        <v>0.20902777777777778</v>
      </c>
      <c r="L241" s="105">
        <v>0.20972222222222223</v>
      </c>
      <c r="M241" s="34" t="s">
        <v>19</v>
      </c>
      <c r="N241" s="105">
        <v>0.21736111111111112</v>
      </c>
      <c r="O241" s="34" t="s">
        <v>46</v>
      </c>
      <c r="P241" s="35" t="str">
        <f t="shared" si="147"/>
        <v>OK</v>
      </c>
      <c r="Q241" s="36">
        <f t="shared" si="148"/>
        <v>7.6388888888888895E-3</v>
      </c>
      <c r="R241" s="36">
        <f t="shared" si="149"/>
        <v>6.9444444444444198E-4</v>
      </c>
      <c r="S241" s="36">
        <f t="shared" si="150"/>
        <v>8.3333333333333315E-3</v>
      </c>
      <c r="T241" s="36">
        <f t="shared" ref="T241:T262" si="152">K241-N240</f>
        <v>0</v>
      </c>
      <c r="U241" s="35">
        <v>5.2</v>
      </c>
      <c r="V241" s="35">
        <f>INDEX('Počty dní'!A:E,MATCH(E241,'Počty dní'!C:C,0),4)</f>
        <v>205</v>
      </c>
      <c r="W241" s="65">
        <f t="shared" si="151"/>
        <v>1066</v>
      </c>
    </row>
    <row r="242" spans="1:48" x14ac:dyDescent="0.3">
      <c r="A242" s="171">
        <v>216</v>
      </c>
      <c r="B242" s="35">
        <v>2016</v>
      </c>
      <c r="C242" s="34" t="s">
        <v>18</v>
      </c>
      <c r="D242" s="103"/>
      <c r="E242" s="34" t="str">
        <f t="shared" si="145"/>
        <v>X</v>
      </c>
      <c r="F242" s="34" t="s">
        <v>122</v>
      </c>
      <c r="G242" s="34">
        <v>2</v>
      </c>
      <c r="H242" s="34" t="str">
        <f t="shared" si="146"/>
        <v>XXX146/2</v>
      </c>
      <c r="I242" s="103" t="s">
        <v>65</v>
      </c>
      <c r="J242" s="103" t="s">
        <v>65</v>
      </c>
      <c r="K242" s="104">
        <v>0.21736111111111112</v>
      </c>
      <c r="L242" s="105">
        <v>0.21805555555555556</v>
      </c>
      <c r="M242" s="34" t="s">
        <v>46</v>
      </c>
      <c r="N242" s="105">
        <v>0.22569444444444445</v>
      </c>
      <c r="O242" s="34" t="s">
        <v>19</v>
      </c>
      <c r="P242" s="35" t="str">
        <f t="shared" si="147"/>
        <v>OK</v>
      </c>
      <c r="Q242" s="36">
        <f t="shared" si="148"/>
        <v>7.6388888888888895E-3</v>
      </c>
      <c r="R242" s="36">
        <f t="shared" si="149"/>
        <v>6.9444444444444198E-4</v>
      </c>
      <c r="S242" s="36">
        <f t="shared" si="150"/>
        <v>8.3333333333333315E-3</v>
      </c>
      <c r="T242" s="36">
        <f t="shared" si="152"/>
        <v>0</v>
      </c>
      <c r="U242" s="35">
        <v>5.5</v>
      </c>
      <c r="V242" s="35">
        <f>INDEX('Počty dní'!A:E,MATCH(E242,'Počty dní'!C:C,0),4)</f>
        <v>205</v>
      </c>
      <c r="W242" s="65">
        <f t="shared" si="151"/>
        <v>1127.5</v>
      </c>
    </row>
    <row r="243" spans="1:48" x14ac:dyDescent="0.3">
      <c r="A243" s="171">
        <v>216</v>
      </c>
      <c r="B243" s="35">
        <v>2016</v>
      </c>
      <c r="C243" s="34" t="s">
        <v>18</v>
      </c>
      <c r="D243" s="103"/>
      <c r="E243" s="34" t="str">
        <f t="shared" si="145"/>
        <v>X</v>
      </c>
      <c r="F243" s="34" t="s">
        <v>109</v>
      </c>
      <c r="G243" s="34">
        <v>1</v>
      </c>
      <c r="H243" s="34" t="str">
        <f t="shared" si="146"/>
        <v>XXX118/1</v>
      </c>
      <c r="I243" s="103" t="s">
        <v>65</v>
      </c>
      <c r="J243" s="103" t="s">
        <v>65</v>
      </c>
      <c r="K243" s="104">
        <v>0.24930555555555556</v>
      </c>
      <c r="L243" s="105">
        <v>0.25</v>
      </c>
      <c r="M243" s="34" t="s">
        <v>19</v>
      </c>
      <c r="N243" s="105">
        <v>0.26805555555555555</v>
      </c>
      <c r="O243" s="34" t="s">
        <v>20</v>
      </c>
      <c r="P243" s="35" t="str">
        <f t="shared" si="147"/>
        <v>OK</v>
      </c>
      <c r="Q243" s="36">
        <f t="shared" si="148"/>
        <v>1.8055555555555547E-2</v>
      </c>
      <c r="R243" s="36">
        <f t="shared" si="149"/>
        <v>6.9444444444444198E-4</v>
      </c>
      <c r="S243" s="36">
        <f t="shared" si="150"/>
        <v>1.8749999999999989E-2</v>
      </c>
      <c r="T243" s="36">
        <f t="shared" si="152"/>
        <v>2.361111111111111E-2</v>
      </c>
      <c r="U243" s="35">
        <v>13.9</v>
      </c>
      <c r="V243" s="35">
        <f>INDEX('Počty dní'!A:E,MATCH(E243,'Počty dní'!C:C,0),4)</f>
        <v>205</v>
      </c>
      <c r="W243" s="65">
        <f t="shared" si="151"/>
        <v>2849.5</v>
      </c>
    </row>
    <row r="244" spans="1:48" s="2" customFormat="1" x14ac:dyDescent="0.3">
      <c r="A244" s="171">
        <v>216</v>
      </c>
      <c r="B244" s="35">
        <v>2016</v>
      </c>
      <c r="C244" s="34" t="s">
        <v>18</v>
      </c>
      <c r="D244" s="103"/>
      <c r="E244" s="34" t="str">
        <f t="shared" si="145"/>
        <v>X</v>
      </c>
      <c r="F244" s="34" t="s">
        <v>109</v>
      </c>
      <c r="G244" s="34">
        <v>4</v>
      </c>
      <c r="H244" s="34" t="str">
        <f t="shared" si="146"/>
        <v>XXX118/4</v>
      </c>
      <c r="I244" s="103" t="s">
        <v>65</v>
      </c>
      <c r="J244" s="103" t="s">
        <v>65</v>
      </c>
      <c r="K244" s="104">
        <v>0.27291666666666664</v>
      </c>
      <c r="L244" s="105">
        <v>0.27430555555555552</v>
      </c>
      <c r="M244" s="34" t="s">
        <v>20</v>
      </c>
      <c r="N244" s="105">
        <v>0.29236111111111113</v>
      </c>
      <c r="O244" s="34" t="s">
        <v>19</v>
      </c>
      <c r="P244" s="35" t="str">
        <f t="shared" si="147"/>
        <v>OK</v>
      </c>
      <c r="Q244" s="36">
        <f t="shared" si="148"/>
        <v>1.8055555555555602E-2</v>
      </c>
      <c r="R244" s="36">
        <f t="shared" si="149"/>
        <v>1.388888888888884E-3</v>
      </c>
      <c r="S244" s="36">
        <f t="shared" si="150"/>
        <v>1.9444444444444486E-2</v>
      </c>
      <c r="T244" s="36">
        <f t="shared" si="152"/>
        <v>4.8611111111110938E-3</v>
      </c>
      <c r="U244" s="35">
        <v>13.9</v>
      </c>
      <c r="V244" s="35">
        <f>INDEX('Počty dní'!A:E,MATCH(E244,'Počty dní'!C:C,0),4)</f>
        <v>205</v>
      </c>
      <c r="W244" s="65">
        <f t="shared" si="151"/>
        <v>2849.5</v>
      </c>
      <c r="X244"/>
    </row>
    <row r="245" spans="1:48" x14ac:dyDescent="0.3">
      <c r="A245" s="171">
        <v>216</v>
      </c>
      <c r="B245" s="35">
        <v>2016</v>
      </c>
      <c r="C245" s="35" t="s">
        <v>18</v>
      </c>
      <c r="D245" s="97"/>
      <c r="E245" s="35" t="str">
        <f t="shared" si="145"/>
        <v>X</v>
      </c>
      <c r="F245" s="35" t="s">
        <v>72</v>
      </c>
      <c r="G245" s="35"/>
      <c r="H245" s="35" t="str">
        <f t="shared" si="146"/>
        <v>přejezd/</v>
      </c>
      <c r="I245" s="103"/>
      <c r="J245" s="103" t="s">
        <v>65</v>
      </c>
      <c r="K245" s="99">
        <v>0.33333333333333331</v>
      </c>
      <c r="L245" s="100">
        <v>0.33333333333333331</v>
      </c>
      <c r="M245" s="34" t="s">
        <v>19</v>
      </c>
      <c r="N245" s="100">
        <v>0.3354166666666667</v>
      </c>
      <c r="O245" s="34" t="s">
        <v>28</v>
      </c>
      <c r="P245" s="35" t="str">
        <f t="shared" si="147"/>
        <v>OK</v>
      </c>
      <c r="Q245" s="36">
        <f t="shared" si="148"/>
        <v>2.0833333333333814E-3</v>
      </c>
      <c r="R245" s="36">
        <f t="shared" si="149"/>
        <v>0</v>
      </c>
      <c r="S245" s="36">
        <f t="shared" si="150"/>
        <v>2.0833333333333814E-3</v>
      </c>
      <c r="T245" s="36">
        <f t="shared" si="152"/>
        <v>4.0972222222222188E-2</v>
      </c>
      <c r="U245" s="35">
        <v>0</v>
      </c>
      <c r="V245" s="35">
        <f>INDEX('Počty dní'!A:E,MATCH(E245,'Počty dní'!C:C,0),4)</f>
        <v>205</v>
      </c>
      <c r="W245" s="65">
        <f t="shared" si="151"/>
        <v>0</v>
      </c>
      <c r="X245" s="1"/>
      <c r="AL245" s="6"/>
      <c r="AM245" s="6"/>
      <c r="AP245" s="7"/>
      <c r="AQ245" s="7"/>
      <c r="AR245" s="7"/>
      <c r="AS245" s="7"/>
      <c r="AT245" s="7"/>
      <c r="AU245" s="8"/>
      <c r="AV245" s="8"/>
    </row>
    <row r="246" spans="1:48" x14ac:dyDescent="0.3">
      <c r="A246" s="171">
        <v>216</v>
      </c>
      <c r="B246" s="35">
        <v>2016</v>
      </c>
      <c r="C246" s="34" t="s">
        <v>18</v>
      </c>
      <c r="D246" s="103"/>
      <c r="E246" s="34" t="str">
        <f t="shared" si="145"/>
        <v>X</v>
      </c>
      <c r="F246" s="34" t="s">
        <v>112</v>
      </c>
      <c r="G246" s="34">
        <v>8</v>
      </c>
      <c r="H246" s="34" t="str">
        <f t="shared" si="146"/>
        <v>XXX136/8</v>
      </c>
      <c r="I246" s="103" t="s">
        <v>65</v>
      </c>
      <c r="J246" s="103" t="s">
        <v>65</v>
      </c>
      <c r="K246" s="104">
        <v>0.3354166666666667</v>
      </c>
      <c r="L246" s="105">
        <v>0.33749999999999997</v>
      </c>
      <c r="M246" s="34" t="s">
        <v>28</v>
      </c>
      <c r="N246" s="105">
        <v>0.35833333333333334</v>
      </c>
      <c r="O246" s="34" t="s">
        <v>21</v>
      </c>
      <c r="P246" s="35" t="str">
        <f t="shared" si="147"/>
        <v>OK</v>
      </c>
      <c r="Q246" s="36">
        <f t="shared" si="148"/>
        <v>2.083333333333337E-2</v>
      </c>
      <c r="R246" s="36">
        <f t="shared" si="149"/>
        <v>2.0833333333332704E-3</v>
      </c>
      <c r="S246" s="36">
        <f t="shared" si="150"/>
        <v>2.2916666666666641E-2</v>
      </c>
      <c r="T246" s="36">
        <f t="shared" si="152"/>
        <v>0</v>
      </c>
      <c r="U246" s="35">
        <v>16.100000000000001</v>
      </c>
      <c r="V246" s="35">
        <f>INDEX('Počty dní'!A:E,MATCH(E246,'Počty dní'!C:C,0),4)</f>
        <v>205</v>
      </c>
      <c r="W246" s="65">
        <f t="shared" si="151"/>
        <v>3300.5000000000005</v>
      </c>
    </row>
    <row r="247" spans="1:48" x14ac:dyDescent="0.3">
      <c r="A247" s="171">
        <v>216</v>
      </c>
      <c r="B247" s="35">
        <v>2016</v>
      </c>
      <c r="C247" s="34" t="s">
        <v>18</v>
      </c>
      <c r="D247" s="103"/>
      <c r="E247" s="34" t="str">
        <f t="shared" si="145"/>
        <v>X</v>
      </c>
      <c r="F247" s="34" t="s">
        <v>112</v>
      </c>
      <c r="G247" s="34">
        <v>11</v>
      </c>
      <c r="H247" s="34" t="str">
        <f t="shared" si="146"/>
        <v>XXX136/11</v>
      </c>
      <c r="I247" s="103" t="s">
        <v>65</v>
      </c>
      <c r="J247" s="103" t="s">
        <v>65</v>
      </c>
      <c r="K247" s="104">
        <v>0.3888888888888889</v>
      </c>
      <c r="L247" s="105">
        <v>0.39166666666666666</v>
      </c>
      <c r="M247" s="34" t="s">
        <v>21</v>
      </c>
      <c r="N247" s="105">
        <v>0.41111111111111115</v>
      </c>
      <c r="O247" s="34" t="s">
        <v>28</v>
      </c>
      <c r="P247" s="35" t="str">
        <f t="shared" si="147"/>
        <v>OK</v>
      </c>
      <c r="Q247" s="36">
        <f t="shared" si="148"/>
        <v>1.9444444444444486E-2</v>
      </c>
      <c r="R247" s="36">
        <f t="shared" si="149"/>
        <v>2.7777777777777679E-3</v>
      </c>
      <c r="S247" s="36">
        <f t="shared" si="150"/>
        <v>2.2222222222222254E-2</v>
      </c>
      <c r="T247" s="36">
        <f t="shared" si="152"/>
        <v>3.0555555555555558E-2</v>
      </c>
      <c r="U247" s="35">
        <v>16.100000000000001</v>
      </c>
      <c r="V247" s="35">
        <f>INDEX('Počty dní'!A:E,MATCH(E247,'Počty dní'!C:C,0),4)</f>
        <v>205</v>
      </c>
      <c r="W247" s="65">
        <f t="shared" si="151"/>
        <v>3300.5000000000005</v>
      </c>
    </row>
    <row r="248" spans="1:48" x14ac:dyDescent="0.3">
      <c r="A248" s="171">
        <v>216</v>
      </c>
      <c r="B248" s="35">
        <v>2016</v>
      </c>
      <c r="C248" s="35" t="s">
        <v>18</v>
      </c>
      <c r="D248" s="97"/>
      <c r="E248" s="35" t="str">
        <f t="shared" si="145"/>
        <v>X</v>
      </c>
      <c r="F248" s="35" t="s">
        <v>72</v>
      </c>
      <c r="G248" s="35"/>
      <c r="H248" s="35" t="str">
        <f t="shared" si="146"/>
        <v>přejezd/</v>
      </c>
      <c r="I248" s="103"/>
      <c r="J248" s="103" t="s">
        <v>65</v>
      </c>
      <c r="K248" s="99">
        <v>0.41111111111111115</v>
      </c>
      <c r="L248" s="100">
        <v>0.41111111111111115</v>
      </c>
      <c r="M248" s="34" t="s">
        <v>28</v>
      </c>
      <c r="N248" s="100">
        <v>0.41319444444444442</v>
      </c>
      <c r="O248" s="34" t="s">
        <v>19</v>
      </c>
      <c r="P248" s="35" t="str">
        <f t="shared" si="147"/>
        <v>OK</v>
      </c>
      <c r="Q248" s="36">
        <f t="shared" si="148"/>
        <v>2.0833333333332704E-3</v>
      </c>
      <c r="R248" s="36">
        <f t="shared" si="149"/>
        <v>0</v>
      </c>
      <c r="S248" s="36">
        <f t="shared" si="150"/>
        <v>2.0833333333332704E-3</v>
      </c>
      <c r="T248" s="36">
        <f t="shared" si="152"/>
        <v>0</v>
      </c>
      <c r="U248" s="35">
        <v>0</v>
      </c>
      <c r="V248" s="35">
        <f>INDEX('Počty dní'!A:E,MATCH(E248,'Počty dní'!C:C,0),4)</f>
        <v>205</v>
      </c>
      <c r="W248" s="65">
        <f t="shared" si="151"/>
        <v>0</v>
      </c>
      <c r="X248" s="1"/>
      <c r="AL248" s="6"/>
      <c r="AM248" s="6"/>
      <c r="AP248" s="7"/>
      <c r="AQ248" s="7"/>
      <c r="AR248" s="7"/>
      <c r="AS248" s="7"/>
      <c r="AT248" s="7"/>
      <c r="AU248" s="8"/>
      <c r="AV248" s="8"/>
    </row>
    <row r="249" spans="1:48" s="2" customFormat="1" x14ac:dyDescent="0.3">
      <c r="A249" s="171">
        <v>216</v>
      </c>
      <c r="B249" s="35">
        <v>2016</v>
      </c>
      <c r="C249" s="34" t="s">
        <v>18</v>
      </c>
      <c r="D249" s="103"/>
      <c r="E249" s="34" t="str">
        <f t="shared" si="145"/>
        <v>X</v>
      </c>
      <c r="F249" s="34" t="s">
        <v>109</v>
      </c>
      <c r="G249" s="34">
        <v>3</v>
      </c>
      <c r="H249" s="34" t="str">
        <f t="shared" si="146"/>
        <v>XXX118/3</v>
      </c>
      <c r="I249" s="103" t="s">
        <v>65</v>
      </c>
      <c r="J249" s="103" t="s">
        <v>65</v>
      </c>
      <c r="K249" s="104">
        <v>0.43611111111111112</v>
      </c>
      <c r="L249" s="105">
        <v>0.4375</v>
      </c>
      <c r="M249" s="34" t="s">
        <v>19</v>
      </c>
      <c r="N249" s="105">
        <v>0.45555555555555555</v>
      </c>
      <c r="O249" s="34" t="s">
        <v>20</v>
      </c>
      <c r="P249" s="35" t="str">
        <f t="shared" si="147"/>
        <v>OK</v>
      </c>
      <c r="Q249" s="36">
        <f t="shared" si="148"/>
        <v>1.8055555555555547E-2</v>
      </c>
      <c r="R249" s="36">
        <f t="shared" si="149"/>
        <v>1.388888888888884E-3</v>
      </c>
      <c r="S249" s="36">
        <f t="shared" si="150"/>
        <v>1.9444444444444431E-2</v>
      </c>
      <c r="T249" s="36">
        <f t="shared" si="152"/>
        <v>2.2916666666666696E-2</v>
      </c>
      <c r="U249" s="35">
        <v>13.9</v>
      </c>
      <c r="V249" s="35">
        <f>INDEX('Počty dní'!A:E,MATCH(E249,'Počty dní'!C:C,0),4)</f>
        <v>205</v>
      </c>
      <c r="W249" s="65">
        <f t="shared" si="151"/>
        <v>2849.5</v>
      </c>
      <c r="X249"/>
    </row>
    <row r="250" spans="1:48" s="2" customFormat="1" x14ac:dyDescent="0.3">
      <c r="A250" s="171">
        <v>216</v>
      </c>
      <c r="B250" s="35">
        <v>2016</v>
      </c>
      <c r="C250" s="34" t="s">
        <v>18</v>
      </c>
      <c r="D250" s="103"/>
      <c r="E250" s="34" t="str">
        <f t="shared" si="145"/>
        <v>X</v>
      </c>
      <c r="F250" s="34" t="s">
        <v>109</v>
      </c>
      <c r="G250" s="34">
        <v>6</v>
      </c>
      <c r="H250" s="34" t="str">
        <f t="shared" si="146"/>
        <v>XXX118/6</v>
      </c>
      <c r="I250" s="103" t="s">
        <v>65</v>
      </c>
      <c r="J250" s="103" t="s">
        <v>65</v>
      </c>
      <c r="K250" s="104">
        <v>0.4604166666666667</v>
      </c>
      <c r="L250" s="105">
        <v>0.46111111111111108</v>
      </c>
      <c r="M250" s="34" t="s">
        <v>20</v>
      </c>
      <c r="N250" s="105">
        <v>0.47916666666666669</v>
      </c>
      <c r="O250" s="34" t="s">
        <v>19</v>
      </c>
      <c r="P250" s="35" t="str">
        <f t="shared" si="147"/>
        <v>OK</v>
      </c>
      <c r="Q250" s="36">
        <f t="shared" si="148"/>
        <v>1.8055555555555602E-2</v>
      </c>
      <c r="R250" s="36">
        <f t="shared" si="149"/>
        <v>6.9444444444438647E-4</v>
      </c>
      <c r="S250" s="36">
        <f t="shared" si="150"/>
        <v>1.8749999999999989E-2</v>
      </c>
      <c r="T250" s="36">
        <f t="shared" si="152"/>
        <v>4.8611111111111494E-3</v>
      </c>
      <c r="U250" s="35">
        <v>13.9</v>
      </c>
      <c r="V250" s="35">
        <f>INDEX('Počty dní'!A:E,MATCH(E250,'Počty dní'!C:C,0),4)</f>
        <v>205</v>
      </c>
      <c r="W250" s="65">
        <f t="shared" si="151"/>
        <v>2849.5</v>
      </c>
      <c r="X250"/>
    </row>
    <row r="251" spans="1:48" s="2" customFormat="1" x14ac:dyDescent="0.3">
      <c r="A251" s="171">
        <v>216</v>
      </c>
      <c r="B251" s="35">
        <v>2016</v>
      </c>
      <c r="C251" s="34" t="s">
        <v>18</v>
      </c>
      <c r="D251" s="103">
        <v>10</v>
      </c>
      <c r="E251" s="34" t="str">
        <f t="shared" si="145"/>
        <v>X10</v>
      </c>
      <c r="F251" s="34" t="s">
        <v>113</v>
      </c>
      <c r="G251" s="34">
        <v>25</v>
      </c>
      <c r="H251" s="34" t="str">
        <f t="shared" si="146"/>
        <v>XXX135/25</v>
      </c>
      <c r="I251" s="103" t="s">
        <v>65</v>
      </c>
      <c r="J251" s="103" t="s">
        <v>65</v>
      </c>
      <c r="K251" s="104">
        <v>0.54166666666666663</v>
      </c>
      <c r="L251" s="105">
        <v>0.54513888888888895</v>
      </c>
      <c r="M251" s="34" t="s">
        <v>19</v>
      </c>
      <c r="N251" s="105">
        <v>0.55625000000000002</v>
      </c>
      <c r="O251" s="34" t="s">
        <v>25</v>
      </c>
      <c r="P251" s="35" t="str">
        <f t="shared" si="147"/>
        <v>OK</v>
      </c>
      <c r="Q251" s="36">
        <f t="shared" si="148"/>
        <v>1.1111111111111072E-2</v>
      </c>
      <c r="R251" s="36">
        <f t="shared" si="149"/>
        <v>3.4722222222223209E-3</v>
      </c>
      <c r="S251" s="36">
        <f t="shared" si="150"/>
        <v>1.4583333333333393E-2</v>
      </c>
      <c r="T251" s="36">
        <f t="shared" si="152"/>
        <v>6.2499999999999944E-2</v>
      </c>
      <c r="U251" s="35">
        <v>8.9</v>
      </c>
      <c r="V251" s="35">
        <f>INDEX('Počty dní'!A:E,MATCH(E251,'Počty dní'!C:C,0),4)</f>
        <v>195</v>
      </c>
      <c r="W251" s="65">
        <f t="shared" si="151"/>
        <v>1735.5</v>
      </c>
      <c r="X251"/>
    </row>
    <row r="252" spans="1:48" x14ac:dyDescent="0.3">
      <c r="A252" s="171">
        <v>216</v>
      </c>
      <c r="B252" s="35">
        <v>2016</v>
      </c>
      <c r="C252" s="34" t="s">
        <v>18</v>
      </c>
      <c r="D252" s="103">
        <v>10</v>
      </c>
      <c r="E252" s="34" t="str">
        <f t="shared" si="145"/>
        <v>X10</v>
      </c>
      <c r="F252" s="34" t="s">
        <v>113</v>
      </c>
      <c r="G252" s="34">
        <v>24</v>
      </c>
      <c r="H252" s="34" t="str">
        <f t="shared" si="146"/>
        <v>XXX135/24</v>
      </c>
      <c r="I252" s="103" t="s">
        <v>65</v>
      </c>
      <c r="J252" s="103" t="s">
        <v>65</v>
      </c>
      <c r="K252" s="104">
        <v>0.55625000000000002</v>
      </c>
      <c r="L252" s="105">
        <v>0.55694444444444446</v>
      </c>
      <c r="M252" s="34" t="s">
        <v>25</v>
      </c>
      <c r="N252" s="105">
        <v>0.57013888888888886</v>
      </c>
      <c r="O252" s="34" t="s">
        <v>19</v>
      </c>
      <c r="P252" s="35" t="str">
        <f t="shared" si="147"/>
        <v>OK</v>
      </c>
      <c r="Q252" s="36">
        <f t="shared" si="148"/>
        <v>1.3194444444444398E-2</v>
      </c>
      <c r="R252" s="36">
        <f t="shared" si="149"/>
        <v>6.9444444444444198E-4</v>
      </c>
      <c r="S252" s="36">
        <f t="shared" si="150"/>
        <v>1.388888888888884E-2</v>
      </c>
      <c r="T252" s="36">
        <f t="shared" si="152"/>
        <v>0</v>
      </c>
      <c r="U252" s="35">
        <v>8.9</v>
      </c>
      <c r="V252" s="35">
        <f>INDEX('Počty dní'!A:E,MATCH(E252,'Počty dní'!C:C,0),4)</f>
        <v>195</v>
      </c>
      <c r="W252" s="65">
        <f t="shared" si="151"/>
        <v>1735.5</v>
      </c>
    </row>
    <row r="253" spans="1:48" x14ac:dyDescent="0.3">
      <c r="A253" s="171">
        <v>216</v>
      </c>
      <c r="B253" s="35">
        <v>2016</v>
      </c>
      <c r="C253" s="34" t="s">
        <v>18</v>
      </c>
      <c r="D253" s="103">
        <v>10</v>
      </c>
      <c r="E253" s="34" t="str">
        <f t="shared" si="145"/>
        <v>X10</v>
      </c>
      <c r="F253" s="34" t="s">
        <v>121</v>
      </c>
      <c r="G253" s="34">
        <v>16</v>
      </c>
      <c r="H253" s="34" t="str">
        <f t="shared" si="146"/>
        <v>XXX145/16</v>
      </c>
      <c r="I253" s="103" t="s">
        <v>65</v>
      </c>
      <c r="J253" s="103" t="s">
        <v>65</v>
      </c>
      <c r="K253" s="104">
        <v>0.57152777777777775</v>
      </c>
      <c r="L253" s="105">
        <v>0.57430555555555551</v>
      </c>
      <c r="M253" s="34" t="s">
        <v>19</v>
      </c>
      <c r="N253" s="105">
        <v>0.58819444444444446</v>
      </c>
      <c r="O253" s="34" t="s">
        <v>31</v>
      </c>
      <c r="P253" s="35" t="str">
        <f t="shared" si="147"/>
        <v>OK</v>
      </c>
      <c r="Q253" s="36">
        <f t="shared" si="148"/>
        <v>1.3888888888888951E-2</v>
      </c>
      <c r="R253" s="36">
        <f t="shared" si="149"/>
        <v>2.7777777777777679E-3</v>
      </c>
      <c r="S253" s="36">
        <f t="shared" si="150"/>
        <v>1.6666666666666718E-2</v>
      </c>
      <c r="T253" s="36">
        <f t="shared" si="152"/>
        <v>1.388888888888884E-3</v>
      </c>
      <c r="U253" s="35">
        <v>14.5</v>
      </c>
      <c r="V253" s="35">
        <f>INDEX('Počty dní'!A:E,MATCH(E253,'Počty dní'!C:C,0),4)</f>
        <v>195</v>
      </c>
      <c r="W253" s="65">
        <f t="shared" si="151"/>
        <v>2827.5</v>
      </c>
    </row>
    <row r="254" spans="1:48" x14ac:dyDescent="0.3">
      <c r="A254" s="171">
        <v>216</v>
      </c>
      <c r="B254" s="35">
        <v>2016</v>
      </c>
      <c r="C254" s="34" t="s">
        <v>18</v>
      </c>
      <c r="D254" s="103">
        <v>10</v>
      </c>
      <c r="E254" s="34" t="str">
        <f t="shared" si="145"/>
        <v>X10</v>
      </c>
      <c r="F254" s="34" t="s">
        <v>115</v>
      </c>
      <c r="G254" s="34">
        <v>14</v>
      </c>
      <c r="H254" s="34" t="str">
        <f t="shared" si="146"/>
        <v>XXX139/14</v>
      </c>
      <c r="I254" s="103" t="s">
        <v>65</v>
      </c>
      <c r="J254" s="103" t="s">
        <v>65</v>
      </c>
      <c r="K254" s="104">
        <v>0.58819444444444446</v>
      </c>
      <c r="L254" s="105">
        <v>0.58888888888888891</v>
      </c>
      <c r="M254" s="34" t="s">
        <v>31</v>
      </c>
      <c r="N254" s="105">
        <v>0.6069444444444444</v>
      </c>
      <c r="O254" s="34" t="s">
        <v>19</v>
      </c>
      <c r="P254" s="35" t="str">
        <f t="shared" si="147"/>
        <v>OK</v>
      </c>
      <c r="Q254" s="36">
        <f t="shared" si="148"/>
        <v>1.8055555555555491E-2</v>
      </c>
      <c r="R254" s="36">
        <f t="shared" si="149"/>
        <v>6.9444444444444198E-4</v>
      </c>
      <c r="S254" s="36">
        <f t="shared" si="150"/>
        <v>1.8749999999999933E-2</v>
      </c>
      <c r="T254" s="36">
        <f t="shared" si="152"/>
        <v>0</v>
      </c>
      <c r="U254" s="35">
        <v>13.4</v>
      </c>
      <c r="V254" s="35">
        <f>INDEX('Počty dní'!A:E,MATCH(E254,'Počty dní'!C:C,0),4)</f>
        <v>195</v>
      </c>
      <c r="W254" s="65">
        <f t="shared" si="151"/>
        <v>2613</v>
      </c>
    </row>
    <row r="255" spans="1:48" x14ac:dyDescent="0.3">
      <c r="A255" s="171">
        <v>216</v>
      </c>
      <c r="B255" s="35">
        <v>2016</v>
      </c>
      <c r="C255" s="34" t="s">
        <v>18</v>
      </c>
      <c r="D255" s="103"/>
      <c r="E255" s="34" t="str">
        <f t="shared" si="145"/>
        <v>X</v>
      </c>
      <c r="F255" s="34" t="s">
        <v>109</v>
      </c>
      <c r="G255" s="34">
        <v>11</v>
      </c>
      <c r="H255" s="34" t="str">
        <f t="shared" si="146"/>
        <v>XXX118/11</v>
      </c>
      <c r="I255" s="103" t="s">
        <v>65</v>
      </c>
      <c r="J255" s="103" t="s">
        <v>65</v>
      </c>
      <c r="K255" s="104">
        <v>0.625</v>
      </c>
      <c r="L255" s="105">
        <v>0.62847222222222221</v>
      </c>
      <c r="M255" s="34" t="s">
        <v>19</v>
      </c>
      <c r="N255" s="105">
        <v>0.64652777777777781</v>
      </c>
      <c r="O255" s="34" t="s">
        <v>20</v>
      </c>
      <c r="P255" s="35" t="str">
        <f t="shared" si="147"/>
        <v>OK</v>
      </c>
      <c r="Q255" s="36">
        <f t="shared" si="148"/>
        <v>1.8055555555555602E-2</v>
      </c>
      <c r="R255" s="36">
        <f t="shared" si="149"/>
        <v>3.4722222222222099E-3</v>
      </c>
      <c r="S255" s="36">
        <f t="shared" si="150"/>
        <v>2.1527777777777812E-2</v>
      </c>
      <c r="T255" s="36">
        <f t="shared" si="152"/>
        <v>1.8055555555555602E-2</v>
      </c>
      <c r="U255" s="35">
        <v>13.9</v>
      </c>
      <c r="V255" s="35">
        <f>INDEX('Počty dní'!A:E,MATCH(E255,'Počty dní'!C:C,0),4)</f>
        <v>205</v>
      </c>
      <c r="W255" s="65">
        <f t="shared" si="151"/>
        <v>2849.5</v>
      </c>
    </row>
    <row r="256" spans="1:48" x14ac:dyDescent="0.3">
      <c r="A256" s="171">
        <v>216</v>
      </c>
      <c r="B256" s="35">
        <v>2016</v>
      </c>
      <c r="C256" s="34" t="s">
        <v>18</v>
      </c>
      <c r="D256" s="103"/>
      <c r="E256" s="34" t="str">
        <f t="shared" si="145"/>
        <v>X</v>
      </c>
      <c r="F256" s="34" t="s">
        <v>109</v>
      </c>
      <c r="G256" s="34">
        <v>14</v>
      </c>
      <c r="H256" s="34" t="str">
        <f t="shared" si="146"/>
        <v>XXX118/14</v>
      </c>
      <c r="I256" s="103" t="s">
        <v>65</v>
      </c>
      <c r="J256" s="103" t="s">
        <v>65</v>
      </c>
      <c r="K256" s="104">
        <v>0.66527777777777775</v>
      </c>
      <c r="L256" s="105">
        <v>0.66666666666666663</v>
      </c>
      <c r="M256" s="34" t="s">
        <v>20</v>
      </c>
      <c r="N256" s="105">
        <v>0.68472222222222223</v>
      </c>
      <c r="O256" s="34" t="s">
        <v>19</v>
      </c>
      <c r="P256" s="35" t="str">
        <f t="shared" si="147"/>
        <v>OK</v>
      </c>
      <c r="Q256" s="36">
        <f t="shared" si="148"/>
        <v>1.8055555555555602E-2</v>
      </c>
      <c r="R256" s="36">
        <f t="shared" si="149"/>
        <v>1.388888888888884E-3</v>
      </c>
      <c r="S256" s="36">
        <f t="shared" si="150"/>
        <v>1.9444444444444486E-2</v>
      </c>
      <c r="T256" s="36">
        <f t="shared" si="152"/>
        <v>1.8749999999999933E-2</v>
      </c>
      <c r="U256" s="35">
        <v>13.9</v>
      </c>
      <c r="V256" s="35">
        <f>INDEX('Počty dní'!A:E,MATCH(E256,'Počty dní'!C:C,0),4)</f>
        <v>205</v>
      </c>
      <c r="W256" s="65">
        <f t="shared" si="151"/>
        <v>2849.5</v>
      </c>
    </row>
    <row r="257" spans="1:48" x14ac:dyDescent="0.3">
      <c r="A257" s="171">
        <v>216</v>
      </c>
      <c r="B257" s="35">
        <v>2016</v>
      </c>
      <c r="C257" s="35" t="s">
        <v>18</v>
      </c>
      <c r="D257" s="97"/>
      <c r="E257" s="35" t="str">
        <f t="shared" si="145"/>
        <v>X</v>
      </c>
      <c r="F257" s="35" t="s">
        <v>72</v>
      </c>
      <c r="G257" s="35"/>
      <c r="H257" s="35" t="str">
        <f t="shared" si="146"/>
        <v>přejezd/</v>
      </c>
      <c r="I257" s="103"/>
      <c r="J257" s="103" t="s">
        <v>65</v>
      </c>
      <c r="K257" s="99">
        <v>0.70833333333333337</v>
      </c>
      <c r="L257" s="100">
        <v>0.70833333333333337</v>
      </c>
      <c r="M257" s="34" t="s">
        <v>19</v>
      </c>
      <c r="N257" s="100">
        <v>0.7104166666666667</v>
      </c>
      <c r="O257" s="34" t="s">
        <v>28</v>
      </c>
      <c r="P257" s="35" t="str">
        <f t="shared" si="147"/>
        <v>OK</v>
      </c>
      <c r="Q257" s="36">
        <f t="shared" si="148"/>
        <v>2.0833333333333259E-3</v>
      </c>
      <c r="R257" s="36">
        <f t="shared" si="149"/>
        <v>0</v>
      </c>
      <c r="S257" s="36">
        <f t="shared" si="150"/>
        <v>2.0833333333333259E-3</v>
      </c>
      <c r="T257" s="36">
        <f t="shared" si="152"/>
        <v>2.3611111111111138E-2</v>
      </c>
      <c r="U257" s="35">
        <v>0</v>
      </c>
      <c r="V257" s="35">
        <f>INDEX('Počty dní'!A:E,MATCH(E257,'Počty dní'!C:C,0),4)</f>
        <v>205</v>
      </c>
      <c r="W257" s="65">
        <f t="shared" si="151"/>
        <v>0</v>
      </c>
      <c r="X257" s="1"/>
      <c r="AL257" s="6"/>
      <c r="AM257" s="6"/>
      <c r="AP257" s="7"/>
      <c r="AQ257" s="7"/>
      <c r="AR257" s="7"/>
      <c r="AS257" s="7"/>
      <c r="AT257" s="7"/>
      <c r="AU257" s="8"/>
      <c r="AV257" s="8"/>
    </row>
    <row r="258" spans="1:48" x14ac:dyDescent="0.3">
      <c r="A258" s="171">
        <v>216</v>
      </c>
      <c r="B258" s="35">
        <v>2016</v>
      </c>
      <c r="C258" s="34" t="s">
        <v>18</v>
      </c>
      <c r="D258" s="103"/>
      <c r="E258" s="34" t="str">
        <f t="shared" si="145"/>
        <v>X</v>
      </c>
      <c r="F258" s="34" t="s">
        <v>112</v>
      </c>
      <c r="G258" s="34">
        <v>26</v>
      </c>
      <c r="H258" s="34" t="str">
        <f t="shared" si="146"/>
        <v>XXX136/26</v>
      </c>
      <c r="I258" s="103" t="s">
        <v>65</v>
      </c>
      <c r="J258" s="103" t="s">
        <v>65</v>
      </c>
      <c r="K258" s="104">
        <v>0.7104166666666667</v>
      </c>
      <c r="L258" s="105">
        <v>0.71250000000000002</v>
      </c>
      <c r="M258" s="182" t="s">
        <v>28</v>
      </c>
      <c r="N258" s="105">
        <v>0.73333333333333339</v>
      </c>
      <c r="O258" s="107" t="s">
        <v>21</v>
      </c>
      <c r="P258" s="35" t="str">
        <f t="shared" si="147"/>
        <v>OK</v>
      </c>
      <c r="Q258" s="36">
        <f t="shared" si="148"/>
        <v>2.083333333333337E-2</v>
      </c>
      <c r="R258" s="36">
        <f t="shared" si="149"/>
        <v>2.0833333333333259E-3</v>
      </c>
      <c r="S258" s="36">
        <f t="shared" si="150"/>
        <v>2.2916666666666696E-2</v>
      </c>
      <c r="T258" s="36">
        <f t="shared" si="152"/>
        <v>0</v>
      </c>
      <c r="U258" s="35">
        <v>16.100000000000001</v>
      </c>
      <c r="V258" s="35">
        <f>INDEX('Počty dní'!A:E,MATCH(E258,'Počty dní'!C:C,0),4)</f>
        <v>205</v>
      </c>
      <c r="W258" s="65">
        <f t="shared" si="151"/>
        <v>3300.5000000000005</v>
      </c>
    </row>
    <row r="259" spans="1:48" x14ac:dyDescent="0.3">
      <c r="A259" s="171">
        <v>216</v>
      </c>
      <c r="B259" s="35">
        <v>2016</v>
      </c>
      <c r="C259" s="35" t="s">
        <v>18</v>
      </c>
      <c r="D259" s="97"/>
      <c r="E259" s="98" t="str">
        <f t="shared" si="145"/>
        <v>X</v>
      </c>
      <c r="F259" s="35" t="s">
        <v>131</v>
      </c>
      <c r="G259" s="35">
        <v>19</v>
      </c>
      <c r="H259" s="35" t="str">
        <f t="shared" si="146"/>
        <v>XXX180/19</v>
      </c>
      <c r="I259" s="97" t="s">
        <v>65</v>
      </c>
      <c r="J259" s="97" t="s">
        <v>65</v>
      </c>
      <c r="K259" s="99">
        <v>0.73402777777777783</v>
      </c>
      <c r="L259" s="100">
        <v>0.73749999999999993</v>
      </c>
      <c r="M259" s="102" t="s">
        <v>21</v>
      </c>
      <c r="N259" s="100">
        <v>0.78194444444444444</v>
      </c>
      <c r="O259" s="101" t="s">
        <v>62</v>
      </c>
      <c r="P259" s="35" t="str">
        <f t="shared" si="147"/>
        <v>OK</v>
      </c>
      <c r="Q259" s="36">
        <f t="shared" si="148"/>
        <v>4.4444444444444509E-2</v>
      </c>
      <c r="R259" s="36">
        <f t="shared" si="149"/>
        <v>3.4722222222220989E-3</v>
      </c>
      <c r="S259" s="36">
        <f t="shared" si="150"/>
        <v>4.7916666666666607E-2</v>
      </c>
      <c r="T259" s="36">
        <f t="shared" si="152"/>
        <v>6.9444444444444198E-4</v>
      </c>
      <c r="U259" s="35">
        <v>41.4</v>
      </c>
      <c r="V259" s="35">
        <f>INDEX('Počty dní'!A:E,MATCH(E259,'Počty dní'!C:C,0),4)</f>
        <v>205</v>
      </c>
      <c r="W259" s="65">
        <f t="shared" si="151"/>
        <v>8487</v>
      </c>
    </row>
    <row r="260" spans="1:48" x14ac:dyDescent="0.3">
      <c r="A260" s="171">
        <v>216</v>
      </c>
      <c r="B260" s="35">
        <v>2016</v>
      </c>
      <c r="C260" s="35" t="s">
        <v>18</v>
      </c>
      <c r="D260" s="97"/>
      <c r="E260" s="98" t="str">
        <f t="shared" si="145"/>
        <v>X</v>
      </c>
      <c r="F260" s="35" t="s">
        <v>131</v>
      </c>
      <c r="G260" s="35">
        <v>22</v>
      </c>
      <c r="H260" s="35" t="str">
        <f t="shared" si="146"/>
        <v>XXX180/22</v>
      </c>
      <c r="I260" s="97" t="s">
        <v>65</v>
      </c>
      <c r="J260" s="97" t="s">
        <v>65</v>
      </c>
      <c r="K260" s="99">
        <v>0.79861111111111116</v>
      </c>
      <c r="L260" s="100">
        <v>0.79999999999999993</v>
      </c>
      <c r="M260" s="101" t="s">
        <v>62</v>
      </c>
      <c r="N260" s="100">
        <v>0.84513888888888899</v>
      </c>
      <c r="O260" s="102" t="s">
        <v>21</v>
      </c>
      <c r="P260" s="35" t="str">
        <f t="shared" si="147"/>
        <v>OK</v>
      </c>
      <c r="Q260" s="36">
        <f t="shared" si="148"/>
        <v>4.5138888888889062E-2</v>
      </c>
      <c r="R260" s="36">
        <f t="shared" si="149"/>
        <v>1.3888888888887729E-3</v>
      </c>
      <c r="S260" s="36">
        <f t="shared" si="150"/>
        <v>4.6527777777777835E-2</v>
      </c>
      <c r="T260" s="36">
        <f t="shared" si="152"/>
        <v>1.6666666666666718E-2</v>
      </c>
      <c r="U260" s="35">
        <v>41.4</v>
      </c>
      <c r="V260" s="35">
        <f>INDEX('Počty dní'!A:E,MATCH(E260,'Počty dní'!C:C,0),4)</f>
        <v>205</v>
      </c>
      <c r="W260" s="65">
        <f t="shared" si="151"/>
        <v>8487</v>
      </c>
    </row>
    <row r="261" spans="1:48" x14ac:dyDescent="0.3">
      <c r="A261" s="171">
        <v>216</v>
      </c>
      <c r="B261" s="35">
        <v>2016</v>
      </c>
      <c r="C261" s="35" t="s">
        <v>18</v>
      </c>
      <c r="D261" s="132"/>
      <c r="E261" s="98" t="str">
        <f t="shared" si="145"/>
        <v>X</v>
      </c>
      <c r="F261" s="35" t="s">
        <v>108</v>
      </c>
      <c r="G261" s="132">
        <v>29</v>
      </c>
      <c r="H261" s="35" t="str">
        <f t="shared" si="146"/>
        <v>XXX117/29</v>
      </c>
      <c r="I261" s="97" t="s">
        <v>65</v>
      </c>
      <c r="J261" s="103" t="s">
        <v>65</v>
      </c>
      <c r="K261" s="99">
        <v>0.85763888888888884</v>
      </c>
      <c r="L261" s="100">
        <v>0.85902777777777783</v>
      </c>
      <c r="M261" s="101" t="s">
        <v>21</v>
      </c>
      <c r="N261" s="100">
        <v>0.89374999999999993</v>
      </c>
      <c r="O261" s="101" t="s">
        <v>43</v>
      </c>
      <c r="P261" s="35" t="str">
        <f t="shared" si="147"/>
        <v>OK</v>
      </c>
      <c r="Q261" s="36">
        <f t="shared" si="148"/>
        <v>3.4722222222222099E-2</v>
      </c>
      <c r="R261" s="36">
        <f t="shared" si="149"/>
        <v>1.388888888888995E-3</v>
      </c>
      <c r="S261" s="36">
        <f t="shared" si="150"/>
        <v>3.6111111111111094E-2</v>
      </c>
      <c r="T261" s="36">
        <f t="shared" si="152"/>
        <v>1.2499999999999845E-2</v>
      </c>
      <c r="U261" s="35">
        <v>31.6</v>
      </c>
      <c r="V261" s="35">
        <f>INDEX('Počty dní'!A:E,MATCH(E261,'Počty dní'!C:C,0),4)</f>
        <v>205</v>
      </c>
      <c r="W261" s="65">
        <f t="shared" si="151"/>
        <v>6478</v>
      </c>
      <c r="X261" s="1"/>
    </row>
    <row r="262" spans="1:48" ht="15" thickBot="1" x14ac:dyDescent="0.35">
      <c r="A262" s="172">
        <v>216</v>
      </c>
      <c r="B262" s="37">
        <v>2016</v>
      </c>
      <c r="C262" s="37" t="s">
        <v>18</v>
      </c>
      <c r="D262" s="150"/>
      <c r="E262" s="110" t="str">
        <f t="shared" si="145"/>
        <v>X</v>
      </c>
      <c r="F262" s="37" t="s">
        <v>108</v>
      </c>
      <c r="G262" s="150">
        <v>32</v>
      </c>
      <c r="H262" s="37" t="str">
        <f t="shared" si="146"/>
        <v>XXX117/32</v>
      </c>
      <c r="I262" s="109" t="s">
        <v>65</v>
      </c>
      <c r="J262" s="151" t="s">
        <v>65</v>
      </c>
      <c r="K262" s="111">
        <v>0.93819444444444455</v>
      </c>
      <c r="L262" s="112">
        <v>0.93888888888888899</v>
      </c>
      <c r="M262" s="114" t="s">
        <v>43</v>
      </c>
      <c r="N262" s="112">
        <v>0.96458333333333324</v>
      </c>
      <c r="O262" s="114" t="s">
        <v>20</v>
      </c>
      <c r="P262" s="37"/>
      <c r="Q262" s="68">
        <f t="shared" si="148"/>
        <v>2.5694444444444242E-2</v>
      </c>
      <c r="R262" s="68">
        <f t="shared" si="149"/>
        <v>6.9444444444444198E-4</v>
      </c>
      <c r="S262" s="68">
        <f t="shared" si="150"/>
        <v>2.6388888888888684E-2</v>
      </c>
      <c r="T262" s="68">
        <f t="shared" si="152"/>
        <v>4.444444444444462E-2</v>
      </c>
      <c r="U262" s="37">
        <v>22.4</v>
      </c>
      <c r="V262" s="37">
        <f>INDEX('Počty dní'!A:E,MATCH(E262,'Počty dní'!C:C,0),4)</f>
        <v>205</v>
      </c>
      <c r="W262" s="69">
        <f t="shared" si="151"/>
        <v>4592</v>
      </c>
      <c r="X262" s="1"/>
    </row>
    <row r="263" spans="1:48" ht="15" thickBot="1" x14ac:dyDescent="0.35">
      <c r="A263" s="115" t="str">
        <f ca="1">CONCATENATE(INDIRECT("R[-3]C[0]",FALSE),"celkem")</f>
        <v>216celkem</v>
      </c>
      <c r="B263" s="70"/>
      <c r="C263" s="70" t="str">
        <f ca="1">INDIRECT("R[-1]C[12]",FALSE)</f>
        <v>Ostrov n.Osl.</v>
      </c>
      <c r="D263" s="80"/>
      <c r="E263" s="70"/>
      <c r="F263" s="80"/>
      <c r="G263" s="70"/>
      <c r="H263" s="116"/>
      <c r="I263" s="117"/>
      <c r="J263" s="118" t="str">
        <f ca="1">INDIRECT("R[-3]C[0]",FALSE)</f>
        <v>S</v>
      </c>
      <c r="K263" s="119"/>
      <c r="L263" s="120"/>
      <c r="M263" s="121"/>
      <c r="N263" s="120"/>
      <c r="O263" s="122"/>
      <c r="P263" s="70"/>
      <c r="Q263" s="71">
        <f>SUM(Q240:Q262)</f>
        <v>0.41527777777777786</v>
      </c>
      <c r="R263" s="71">
        <f>SUM(R240:R262)</f>
        <v>3.2638888888888662E-2</v>
      </c>
      <c r="S263" s="71">
        <f>SUM(S240:S262)</f>
        <v>0.44791666666666652</v>
      </c>
      <c r="T263" s="71">
        <f>SUM(T240:T262)</f>
        <v>0.32638888888888895</v>
      </c>
      <c r="U263" s="72">
        <f>SUM(U240:U262)</f>
        <v>338.8</v>
      </c>
      <c r="V263" s="73"/>
      <c r="W263" s="74">
        <f>SUM(W240:W262)</f>
        <v>68997</v>
      </c>
      <c r="X263" s="1"/>
    </row>
    <row r="264" spans="1:48" x14ac:dyDescent="0.3">
      <c r="C264" s="43"/>
      <c r="D264" s="147"/>
      <c r="E264" s="43"/>
      <c r="L264" s="139"/>
      <c r="M264" s="141"/>
      <c r="N264" s="139"/>
      <c r="O264" s="141"/>
      <c r="X264" s="1"/>
    </row>
    <row r="265" spans="1:48" ht="15" thickBot="1" x14ac:dyDescent="0.35">
      <c r="C265" s="43"/>
      <c r="D265" s="147"/>
      <c r="E265" s="43"/>
      <c r="L265" s="139"/>
      <c r="M265" s="141"/>
      <c r="N265" s="139"/>
      <c r="O265" s="141"/>
      <c r="X265" s="1"/>
    </row>
    <row r="266" spans="1:48" x14ac:dyDescent="0.3">
      <c r="A266" s="89">
        <v>217</v>
      </c>
      <c r="B266" s="32">
        <v>2017</v>
      </c>
      <c r="C266" s="32" t="s">
        <v>18</v>
      </c>
      <c r="D266" s="90"/>
      <c r="E266" s="32" t="str">
        <f>CONCATENATE(C266,D266)</f>
        <v>X</v>
      </c>
      <c r="F266" s="32" t="s">
        <v>121</v>
      </c>
      <c r="G266" s="32">
        <v>1</v>
      </c>
      <c r="H266" s="32" t="str">
        <f>CONCATENATE(F266,"/",G266)</f>
        <v>XXX145/1</v>
      </c>
      <c r="I266" s="90" t="s">
        <v>65</v>
      </c>
      <c r="J266" s="90" t="s">
        <v>65</v>
      </c>
      <c r="K266" s="169">
        <v>0.19097222222222221</v>
      </c>
      <c r="L266" s="170">
        <v>0.19166666666666665</v>
      </c>
      <c r="M266" s="32" t="s">
        <v>42</v>
      </c>
      <c r="N266" s="170">
        <v>0.21666666666666667</v>
      </c>
      <c r="O266" s="32" t="s">
        <v>30</v>
      </c>
      <c r="P266" s="32" t="str">
        <f t="shared" ref="P266:P279" si="153">IF(M267=O266,"OK","POZOR")</f>
        <v>OK</v>
      </c>
      <c r="Q266" s="67">
        <f t="shared" ref="Q266:Q280" si="154">IF(ISNUMBER(G266),N266-L266,IF(F266="přejezd",N266-L266,0))</f>
        <v>2.5000000000000022E-2</v>
      </c>
      <c r="R266" s="67">
        <f t="shared" ref="R266:R280" si="155">IF(ISNUMBER(G266),L266-K266,0)</f>
        <v>6.9444444444444198E-4</v>
      </c>
      <c r="S266" s="67">
        <f t="shared" ref="S266:S280" si="156">Q266+R266</f>
        <v>2.5694444444444464E-2</v>
      </c>
      <c r="T266" s="67"/>
      <c r="U266" s="32">
        <v>22.3</v>
      </c>
      <c r="V266" s="32">
        <f>INDEX('Počty dní'!A:E,MATCH(E266,'Počty dní'!C:C,0),4)</f>
        <v>205</v>
      </c>
      <c r="W266" s="33">
        <f>V266*U266</f>
        <v>4571.5</v>
      </c>
      <c r="X266" s="1"/>
    </row>
    <row r="267" spans="1:48" x14ac:dyDescent="0.3">
      <c r="A267" s="171">
        <v>217</v>
      </c>
      <c r="B267" s="35">
        <v>2017</v>
      </c>
      <c r="C267" s="34" t="s">
        <v>18</v>
      </c>
      <c r="D267" s="103"/>
      <c r="E267" s="34" t="str">
        <f t="shared" ref="E267:E279" si="157">CONCATENATE(C267,D267)</f>
        <v>X</v>
      </c>
      <c r="F267" s="34" t="s">
        <v>121</v>
      </c>
      <c r="G267" s="34">
        <v>6</v>
      </c>
      <c r="H267" s="34" t="str">
        <f t="shared" ref="H267:H279" si="158">CONCATENATE(F267,"/",G267)</f>
        <v>XXX145/6</v>
      </c>
      <c r="I267" s="103" t="s">
        <v>65</v>
      </c>
      <c r="J267" s="103" t="s">
        <v>65</v>
      </c>
      <c r="K267" s="104">
        <v>0.23680555555555557</v>
      </c>
      <c r="L267" s="105">
        <v>0.23750000000000002</v>
      </c>
      <c r="M267" s="34" t="s">
        <v>30</v>
      </c>
      <c r="N267" s="105">
        <v>0.28819444444444448</v>
      </c>
      <c r="O267" s="34" t="s">
        <v>43</v>
      </c>
      <c r="P267" s="35" t="str">
        <f t="shared" si="153"/>
        <v>OK</v>
      </c>
      <c r="Q267" s="36">
        <f t="shared" si="154"/>
        <v>5.0694444444444459E-2</v>
      </c>
      <c r="R267" s="36">
        <f t="shared" si="155"/>
        <v>6.9444444444444198E-4</v>
      </c>
      <c r="S267" s="36">
        <f t="shared" si="156"/>
        <v>5.1388888888888901E-2</v>
      </c>
      <c r="T267" s="36">
        <f t="shared" ref="T267:T280" si="159">K267-N266</f>
        <v>2.0138888888888901E-2</v>
      </c>
      <c r="U267" s="35">
        <v>40.200000000000003</v>
      </c>
      <c r="V267" s="35">
        <f>INDEX('Počty dní'!A:E,MATCH(E267,'Počty dní'!C:C,0),4)</f>
        <v>205</v>
      </c>
      <c r="W267" s="65">
        <f t="shared" ref="W267:W279" si="160">V267*U267</f>
        <v>8241</v>
      </c>
      <c r="X267" s="1"/>
    </row>
    <row r="268" spans="1:48" x14ac:dyDescent="0.3">
      <c r="A268" s="171">
        <v>217</v>
      </c>
      <c r="B268" s="35">
        <v>2017</v>
      </c>
      <c r="C268" s="34" t="s">
        <v>18</v>
      </c>
      <c r="D268" s="103">
        <v>10</v>
      </c>
      <c r="E268" s="34" t="str">
        <f t="shared" si="157"/>
        <v>X10</v>
      </c>
      <c r="F268" s="34" t="s">
        <v>121</v>
      </c>
      <c r="G268" s="34">
        <v>7</v>
      </c>
      <c r="H268" s="34" t="str">
        <f t="shared" si="158"/>
        <v>XXX145/7</v>
      </c>
      <c r="I268" s="103" t="s">
        <v>65</v>
      </c>
      <c r="J268" s="103" t="s">
        <v>65</v>
      </c>
      <c r="K268" s="104">
        <v>0.28819444444444448</v>
      </c>
      <c r="L268" s="105">
        <v>0.28888888888888892</v>
      </c>
      <c r="M268" s="34" t="s">
        <v>43</v>
      </c>
      <c r="N268" s="105">
        <v>0.30486111111111108</v>
      </c>
      <c r="O268" s="34" t="s">
        <v>44</v>
      </c>
      <c r="P268" s="35" t="str">
        <f t="shared" si="153"/>
        <v>OK</v>
      </c>
      <c r="Q268" s="36">
        <f t="shared" si="154"/>
        <v>1.5972222222222165E-2</v>
      </c>
      <c r="R268" s="36">
        <f t="shared" si="155"/>
        <v>6.9444444444444198E-4</v>
      </c>
      <c r="S268" s="36">
        <f t="shared" si="156"/>
        <v>1.6666666666666607E-2</v>
      </c>
      <c r="T268" s="36">
        <f t="shared" si="159"/>
        <v>0</v>
      </c>
      <c r="U268" s="35">
        <v>12.4</v>
      </c>
      <c r="V268" s="35">
        <f>INDEX('Počty dní'!A:E,MATCH(E268,'Počty dní'!C:C,0),4)</f>
        <v>195</v>
      </c>
      <c r="W268" s="65">
        <f t="shared" si="160"/>
        <v>2418</v>
      </c>
      <c r="X268" s="1"/>
    </row>
    <row r="269" spans="1:48" x14ac:dyDescent="0.3">
      <c r="A269" s="171">
        <v>217</v>
      </c>
      <c r="B269" s="35">
        <v>2017</v>
      </c>
      <c r="C269" s="35" t="s">
        <v>18</v>
      </c>
      <c r="D269" s="97">
        <v>10</v>
      </c>
      <c r="E269" s="35" t="str">
        <f t="shared" si="157"/>
        <v>X10</v>
      </c>
      <c r="F269" s="35" t="s">
        <v>72</v>
      </c>
      <c r="G269" s="35"/>
      <c r="H269" s="35" t="str">
        <f t="shared" si="158"/>
        <v>přejezd/</v>
      </c>
      <c r="I269" s="103"/>
      <c r="J269" s="103" t="s">
        <v>65</v>
      </c>
      <c r="K269" s="99">
        <v>0.30486111111111108</v>
      </c>
      <c r="L269" s="100">
        <v>0.30486111111111108</v>
      </c>
      <c r="M269" s="34" t="s">
        <v>44</v>
      </c>
      <c r="N269" s="100">
        <v>0.30624999999999997</v>
      </c>
      <c r="O269" s="34" t="s">
        <v>45</v>
      </c>
      <c r="P269" s="35" t="str">
        <f t="shared" si="153"/>
        <v>OK</v>
      </c>
      <c r="Q269" s="36">
        <f t="shared" si="154"/>
        <v>1.388888888888884E-3</v>
      </c>
      <c r="R269" s="36">
        <f t="shared" si="155"/>
        <v>0</v>
      </c>
      <c r="S269" s="36">
        <f t="shared" si="156"/>
        <v>1.388888888888884E-3</v>
      </c>
      <c r="T269" s="36">
        <f t="shared" si="159"/>
        <v>0</v>
      </c>
      <c r="U269" s="35">
        <v>0</v>
      </c>
      <c r="V269" s="35">
        <f>INDEX('Počty dní'!A:E,MATCH(E269,'Počty dní'!C:C,0),4)</f>
        <v>195</v>
      </c>
      <c r="W269" s="65">
        <f t="shared" si="160"/>
        <v>0</v>
      </c>
      <c r="X269" s="1"/>
      <c r="AL269" s="6"/>
      <c r="AM269" s="6"/>
      <c r="AP269" s="7"/>
      <c r="AQ269" s="7"/>
      <c r="AR269" s="7"/>
      <c r="AS269" s="7"/>
      <c r="AT269" s="7"/>
      <c r="AU269" s="8"/>
      <c r="AV269" s="8"/>
    </row>
    <row r="270" spans="1:48" x14ac:dyDescent="0.3">
      <c r="A270" s="171">
        <v>217</v>
      </c>
      <c r="B270" s="35">
        <v>2017</v>
      </c>
      <c r="C270" s="34" t="s">
        <v>18</v>
      </c>
      <c r="D270" s="103">
        <v>10</v>
      </c>
      <c r="E270" s="34" t="str">
        <f t="shared" si="157"/>
        <v>X10</v>
      </c>
      <c r="F270" s="34" t="s">
        <v>121</v>
      </c>
      <c r="G270" s="34">
        <v>8</v>
      </c>
      <c r="H270" s="34" t="str">
        <f t="shared" si="158"/>
        <v>XXX145/8</v>
      </c>
      <c r="I270" s="103" t="s">
        <v>65</v>
      </c>
      <c r="J270" s="103" t="s">
        <v>65</v>
      </c>
      <c r="K270" s="104">
        <v>0.30624999999999997</v>
      </c>
      <c r="L270" s="105">
        <v>0.30763888888888891</v>
      </c>
      <c r="M270" s="34" t="s">
        <v>45</v>
      </c>
      <c r="N270" s="105">
        <v>0.32291666666666669</v>
      </c>
      <c r="O270" s="34" t="s">
        <v>43</v>
      </c>
      <c r="P270" s="35" t="str">
        <f t="shared" si="153"/>
        <v>OK</v>
      </c>
      <c r="Q270" s="36">
        <f t="shared" si="154"/>
        <v>1.5277777777777779E-2</v>
      </c>
      <c r="R270" s="36">
        <f t="shared" si="155"/>
        <v>1.3888888888889395E-3</v>
      </c>
      <c r="S270" s="36">
        <f t="shared" si="156"/>
        <v>1.6666666666666718E-2</v>
      </c>
      <c r="T270" s="36">
        <f t="shared" si="159"/>
        <v>0</v>
      </c>
      <c r="U270" s="35">
        <v>12.3</v>
      </c>
      <c r="V270" s="35">
        <f>INDEX('Počty dní'!A:E,MATCH(E270,'Počty dní'!C:C,0),4)</f>
        <v>195</v>
      </c>
      <c r="W270" s="65">
        <f t="shared" si="160"/>
        <v>2398.5</v>
      </c>
      <c r="X270" s="1"/>
    </row>
    <row r="271" spans="1:48" x14ac:dyDescent="0.3">
      <c r="A271" s="171">
        <v>217</v>
      </c>
      <c r="B271" s="35">
        <v>2017</v>
      </c>
      <c r="C271" s="34" t="s">
        <v>18</v>
      </c>
      <c r="D271" s="103"/>
      <c r="E271" s="34" t="str">
        <f t="shared" si="157"/>
        <v>X</v>
      </c>
      <c r="F271" s="34" t="s">
        <v>121</v>
      </c>
      <c r="G271" s="34">
        <v>9</v>
      </c>
      <c r="H271" s="34" t="str">
        <f t="shared" si="158"/>
        <v>XXX145/9</v>
      </c>
      <c r="I271" s="103" t="s">
        <v>65</v>
      </c>
      <c r="J271" s="103" t="s">
        <v>65</v>
      </c>
      <c r="K271" s="104">
        <v>0.3354166666666667</v>
      </c>
      <c r="L271" s="105">
        <v>0.33680555555555558</v>
      </c>
      <c r="M271" s="34" t="s">
        <v>43</v>
      </c>
      <c r="N271" s="105">
        <v>0.38680555555555557</v>
      </c>
      <c r="O271" s="34" t="s">
        <v>30</v>
      </c>
      <c r="P271" s="35" t="str">
        <f t="shared" si="153"/>
        <v>OK</v>
      </c>
      <c r="Q271" s="36">
        <f t="shared" si="154"/>
        <v>4.9999999999999989E-2</v>
      </c>
      <c r="R271" s="36">
        <f t="shared" si="155"/>
        <v>1.388888888888884E-3</v>
      </c>
      <c r="S271" s="36">
        <f t="shared" si="156"/>
        <v>5.1388888888888873E-2</v>
      </c>
      <c r="T271" s="36">
        <f t="shared" si="159"/>
        <v>1.2500000000000011E-2</v>
      </c>
      <c r="U271" s="35">
        <v>40.200000000000003</v>
      </c>
      <c r="V271" s="35">
        <f>INDEX('Počty dní'!A:E,MATCH(E271,'Počty dní'!C:C,0),4)</f>
        <v>205</v>
      </c>
      <c r="W271" s="65">
        <f t="shared" si="160"/>
        <v>8241</v>
      </c>
      <c r="X271" s="1"/>
    </row>
    <row r="272" spans="1:48" x14ac:dyDescent="0.3">
      <c r="A272" s="171">
        <v>217</v>
      </c>
      <c r="B272" s="35">
        <v>2017</v>
      </c>
      <c r="C272" s="34" t="s">
        <v>18</v>
      </c>
      <c r="D272" s="103"/>
      <c r="E272" s="34" t="str">
        <f t="shared" si="157"/>
        <v>X</v>
      </c>
      <c r="F272" s="34" t="s">
        <v>121</v>
      </c>
      <c r="G272" s="34">
        <v>12</v>
      </c>
      <c r="H272" s="34" t="str">
        <f t="shared" si="158"/>
        <v>XXX145/12</v>
      </c>
      <c r="I272" s="103" t="s">
        <v>65</v>
      </c>
      <c r="J272" s="103" t="s">
        <v>65</v>
      </c>
      <c r="K272" s="104">
        <v>0.52777777777777779</v>
      </c>
      <c r="L272" s="105">
        <v>0.52916666666666667</v>
      </c>
      <c r="M272" s="34" t="s">
        <v>30</v>
      </c>
      <c r="N272" s="105">
        <v>0.57986111111111105</v>
      </c>
      <c r="O272" s="34" t="s">
        <v>43</v>
      </c>
      <c r="P272" s="35" t="str">
        <f t="shared" si="153"/>
        <v>OK</v>
      </c>
      <c r="Q272" s="36">
        <f t="shared" si="154"/>
        <v>5.0694444444444375E-2</v>
      </c>
      <c r="R272" s="36">
        <f t="shared" si="155"/>
        <v>1.388888888888884E-3</v>
      </c>
      <c r="S272" s="36">
        <f t="shared" si="156"/>
        <v>5.2083333333333259E-2</v>
      </c>
      <c r="T272" s="36">
        <f t="shared" si="159"/>
        <v>0.14097222222222222</v>
      </c>
      <c r="U272" s="35">
        <v>40.200000000000003</v>
      </c>
      <c r="V272" s="35">
        <f>INDEX('Počty dní'!A:E,MATCH(E272,'Počty dní'!C:C,0),4)</f>
        <v>205</v>
      </c>
      <c r="W272" s="65">
        <f t="shared" si="160"/>
        <v>8241</v>
      </c>
      <c r="X272" s="1"/>
    </row>
    <row r="273" spans="1:48" x14ac:dyDescent="0.3">
      <c r="A273" s="171">
        <v>217</v>
      </c>
      <c r="B273" s="35">
        <v>2017</v>
      </c>
      <c r="C273" s="34" t="s">
        <v>18</v>
      </c>
      <c r="D273" s="103"/>
      <c r="E273" s="34" t="str">
        <f t="shared" si="157"/>
        <v>X</v>
      </c>
      <c r="F273" s="34" t="s">
        <v>121</v>
      </c>
      <c r="G273" s="34">
        <v>13</v>
      </c>
      <c r="H273" s="34" t="str">
        <f t="shared" si="158"/>
        <v>XXX145/13</v>
      </c>
      <c r="I273" s="103" t="s">
        <v>65</v>
      </c>
      <c r="J273" s="103" t="s">
        <v>65</v>
      </c>
      <c r="K273" s="104">
        <v>0.5854166666666667</v>
      </c>
      <c r="L273" s="105">
        <v>0.58680555555555558</v>
      </c>
      <c r="M273" s="34" t="s">
        <v>43</v>
      </c>
      <c r="N273" s="105">
        <v>0.60277777777777775</v>
      </c>
      <c r="O273" s="34" t="s">
        <v>44</v>
      </c>
      <c r="P273" s="35" t="str">
        <f t="shared" si="153"/>
        <v>OK</v>
      </c>
      <c r="Q273" s="36">
        <f t="shared" si="154"/>
        <v>1.5972222222222165E-2</v>
      </c>
      <c r="R273" s="36">
        <f t="shared" si="155"/>
        <v>1.388888888888884E-3</v>
      </c>
      <c r="S273" s="36">
        <f t="shared" si="156"/>
        <v>1.7361111111111049E-2</v>
      </c>
      <c r="T273" s="36">
        <f t="shared" si="159"/>
        <v>5.5555555555556468E-3</v>
      </c>
      <c r="U273" s="35">
        <v>12.4</v>
      </c>
      <c r="V273" s="35">
        <f>INDEX('Počty dní'!A:E,MATCH(E273,'Počty dní'!C:C,0),4)</f>
        <v>205</v>
      </c>
      <c r="W273" s="65">
        <f t="shared" si="160"/>
        <v>2542</v>
      </c>
      <c r="X273" s="1"/>
    </row>
    <row r="274" spans="1:48" x14ac:dyDescent="0.3">
      <c r="A274" s="171">
        <v>217</v>
      </c>
      <c r="B274" s="35">
        <v>2017</v>
      </c>
      <c r="C274" s="35" t="s">
        <v>18</v>
      </c>
      <c r="D274" s="97"/>
      <c r="E274" s="35" t="str">
        <f t="shared" si="157"/>
        <v>X</v>
      </c>
      <c r="F274" s="35" t="s">
        <v>72</v>
      </c>
      <c r="G274" s="35"/>
      <c r="H274" s="35" t="str">
        <f t="shared" si="158"/>
        <v>přejezd/</v>
      </c>
      <c r="I274" s="103"/>
      <c r="J274" s="103" t="s">
        <v>65</v>
      </c>
      <c r="K274" s="99">
        <v>0.60277777777777775</v>
      </c>
      <c r="L274" s="100">
        <v>0.60277777777777775</v>
      </c>
      <c r="M274" s="34" t="s">
        <v>44</v>
      </c>
      <c r="N274" s="100">
        <v>0.60347222222222219</v>
      </c>
      <c r="O274" s="34" t="s">
        <v>45</v>
      </c>
      <c r="P274" s="35" t="str">
        <f t="shared" si="153"/>
        <v>OK</v>
      </c>
      <c r="Q274" s="36">
        <f t="shared" si="154"/>
        <v>6.9444444444444198E-4</v>
      </c>
      <c r="R274" s="36">
        <f t="shared" si="155"/>
        <v>0</v>
      </c>
      <c r="S274" s="36">
        <f t="shared" si="156"/>
        <v>6.9444444444444198E-4</v>
      </c>
      <c r="T274" s="36">
        <f t="shared" si="159"/>
        <v>0</v>
      </c>
      <c r="U274" s="35">
        <v>0</v>
      </c>
      <c r="V274" s="35">
        <f>INDEX('Počty dní'!A:E,MATCH(E274,'Počty dní'!C:C,0),4)</f>
        <v>205</v>
      </c>
      <c r="W274" s="65">
        <f t="shared" si="160"/>
        <v>0</v>
      </c>
      <c r="X274" s="1"/>
      <c r="AL274" s="6"/>
      <c r="AM274" s="6"/>
      <c r="AP274" s="7"/>
      <c r="AQ274" s="7"/>
      <c r="AR274" s="7"/>
      <c r="AS274" s="7"/>
      <c r="AT274" s="7"/>
      <c r="AU274" s="8"/>
      <c r="AV274" s="8"/>
    </row>
    <row r="275" spans="1:48" x14ac:dyDescent="0.3">
      <c r="A275" s="171">
        <v>217</v>
      </c>
      <c r="B275" s="35">
        <v>2017</v>
      </c>
      <c r="C275" s="34" t="s">
        <v>18</v>
      </c>
      <c r="D275" s="103"/>
      <c r="E275" s="34" t="str">
        <f t="shared" si="157"/>
        <v>X</v>
      </c>
      <c r="F275" s="34" t="s">
        <v>121</v>
      </c>
      <c r="G275" s="34">
        <v>14</v>
      </c>
      <c r="H275" s="34" t="str">
        <f t="shared" si="158"/>
        <v>XXX145/14</v>
      </c>
      <c r="I275" s="103" t="s">
        <v>65</v>
      </c>
      <c r="J275" s="103" t="s">
        <v>65</v>
      </c>
      <c r="K275" s="104">
        <v>0.60555555555555551</v>
      </c>
      <c r="L275" s="105">
        <v>0.60625000000000007</v>
      </c>
      <c r="M275" s="34" t="s">
        <v>45</v>
      </c>
      <c r="N275" s="105">
        <v>0.62152777777777779</v>
      </c>
      <c r="O275" s="34" t="s">
        <v>43</v>
      </c>
      <c r="P275" s="35" t="str">
        <f t="shared" si="153"/>
        <v>OK</v>
      </c>
      <c r="Q275" s="36">
        <f t="shared" si="154"/>
        <v>1.5277777777777724E-2</v>
      </c>
      <c r="R275" s="36">
        <f t="shared" si="155"/>
        <v>6.94444444444553E-4</v>
      </c>
      <c r="S275" s="36">
        <f t="shared" si="156"/>
        <v>1.5972222222222276E-2</v>
      </c>
      <c r="T275" s="36">
        <f t="shared" si="159"/>
        <v>2.0833333333333259E-3</v>
      </c>
      <c r="U275" s="35">
        <v>12.3</v>
      </c>
      <c r="V275" s="35">
        <f>INDEX('Počty dní'!A:E,MATCH(E275,'Počty dní'!C:C,0),4)</f>
        <v>205</v>
      </c>
      <c r="W275" s="65">
        <f t="shared" si="160"/>
        <v>2521.5</v>
      </c>
      <c r="X275" s="1"/>
    </row>
    <row r="276" spans="1:48" x14ac:dyDescent="0.3">
      <c r="A276" s="171">
        <v>217</v>
      </c>
      <c r="B276" s="35">
        <v>2017</v>
      </c>
      <c r="C276" s="34" t="s">
        <v>18</v>
      </c>
      <c r="D276" s="103"/>
      <c r="E276" s="34" t="str">
        <f t="shared" si="157"/>
        <v>X</v>
      </c>
      <c r="F276" s="34" t="s">
        <v>121</v>
      </c>
      <c r="G276" s="34">
        <v>15</v>
      </c>
      <c r="H276" s="34" t="str">
        <f t="shared" si="158"/>
        <v>XXX145/15</v>
      </c>
      <c r="I276" s="103" t="s">
        <v>65</v>
      </c>
      <c r="J276" s="103" t="s">
        <v>65</v>
      </c>
      <c r="K276" s="104">
        <v>0.62708333333333333</v>
      </c>
      <c r="L276" s="105">
        <v>0.62847222222222221</v>
      </c>
      <c r="M276" s="34" t="s">
        <v>43</v>
      </c>
      <c r="N276" s="105">
        <v>0.67499999999999993</v>
      </c>
      <c r="O276" s="34" t="s">
        <v>19</v>
      </c>
      <c r="P276" s="35" t="str">
        <f t="shared" si="153"/>
        <v>OK</v>
      </c>
      <c r="Q276" s="36">
        <f t="shared" si="154"/>
        <v>4.6527777777777724E-2</v>
      </c>
      <c r="R276" s="36">
        <f t="shared" si="155"/>
        <v>1.388888888888884E-3</v>
      </c>
      <c r="S276" s="36">
        <f t="shared" si="156"/>
        <v>4.7916666666666607E-2</v>
      </c>
      <c r="T276" s="36">
        <f t="shared" si="159"/>
        <v>5.5555555555555358E-3</v>
      </c>
      <c r="U276" s="35">
        <v>38.4</v>
      </c>
      <c r="V276" s="35">
        <f>INDEX('Počty dní'!A:E,MATCH(E276,'Počty dní'!C:C,0),4)</f>
        <v>205</v>
      </c>
      <c r="W276" s="65">
        <f t="shared" si="160"/>
        <v>7872</v>
      </c>
      <c r="X276" s="1"/>
    </row>
    <row r="277" spans="1:48" x14ac:dyDescent="0.3">
      <c r="A277" s="171">
        <v>217</v>
      </c>
      <c r="B277" s="35">
        <v>2017</v>
      </c>
      <c r="C277" s="34" t="s">
        <v>18</v>
      </c>
      <c r="D277" s="103"/>
      <c r="E277" s="34" t="str">
        <f>CONCATENATE(C277,D277)</f>
        <v>X</v>
      </c>
      <c r="F277" s="34" t="s">
        <v>122</v>
      </c>
      <c r="G277" s="34">
        <v>9</v>
      </c>
      <c r="H277" s="34" t="str">
        <f>CONCATENATE(F277,"/",G277)</f>
        <v>XXX146/9</v>
      </c>
      <c r="I277" s="103" t="s">
        <v>65</v>
      </c>
      <c r="J277" s="103" t="s">
        <v>65</v>
      </c>
      <c r="K277" s="104">
        <v>0.68055555555555547</v>
      </c>
      <c r="L277" s="105">
        <v>0.68194444444444446</v>
      </c>
      <c r="M277" s="34" t="s">
        <v>19</v>
      </c>
      <c r="N277" s="105">
        <v>0.68888888888888899</v>
      </c>
      <c r="O277" s="34" t="s">
        <v>46</v>
      </c>
      <c r="P277" s="35" t="str">
        <f t="shared" si="153"/>
        <v>OK</v>
      </c>
      <c r="Q277" s="36">
        <f t="shared" si="154"/>
        <v>6.9444444444445308E-3</v>
      </c>
      <c r="R277" s="36">
        <f t="shared" si="155"/>
        <v>1.388888888888995E-3</v>
      </c>
      <c r="S277" s="36">
        <f t="shared" si="156"/>
        <v>8.3333333333335258E-3</v>
      </c>
      <c r="T277" s="36">
        <f t="shared" si="159"/>
        <v>5.5555555555555358E-3</v>
      </c>
      <c r="U277" s="35">
        <v>5.5</v>
      </c>
      <c r="V277" s="35">
        <f>INDEX('Počty dní'!A:E,MATCH(E277,'Počty dní'!C:C,0),4)</f>
        <v>205</v>
      </c>
      <c r="W277" s="65">
        <f>V277*U277</f>
        <v>1127.5</v>
      </c>
      <c r="X277" s="1"/>
    </row>
    <row r="278" spans="1:48" x14ac:dyDescent="0.3">
      <c r="A278" s="171">
        <v>217</v>
      </c>
      <c r="B278" s="35">
        <v>2017</v>
      </c>
      <c r="C278" s="34" t="s">
        <v>18</v>
      </c>
      <c r="D278" s="103"/>
      <c r="E278" s="34" t="str">
        <f>CONCATENATE(C278,D278)</f>
        <v>X</v>
      </c>
      <c r="F278" s="34" t="s">
        <v>122</v>
      </c>
      <c r="G278" s="34">
        <v>10</v>
      </c>
      <c r="H278" s="34" t="str">
        <f>CONCATENATE(F278,"/",G278)</f>
        <v>XXX146/10</v>
      </c>
      <c r="I278" s="103" t="s">
        <v>65</v>
      </c>
      <c r="J278" s="103" t="s">
        <v>65</v>
      </c>
      <c r="K278" s="104">
        <v>0.68888888888888899</v>
      </c>
      <c r="L278" s="105">
        <v>0.68958333333333333</v>
      </c>
      <c r="M278" s="34" t="s">
        <v>46</v>
      </c>
      <c r="N278" s="105">
        <v>0.6972222222222223</v>
      </c>
      <c r="O278" s="34" t="s">
        <v>19</v>
      </c>
      <c r="P278" s="35" t="str">
        <f t="shared" si="153"/>
        <v>OK</v>
      </c>
      <c r="Q278" s="36">
        <f t="shared" si="154"/>
        <v>7.6388888888889728E-3</v>
      </c>
      <c r="R278" s="36">
        <f t="shared" si="155"/>
        <v>6.9444444444433095E-4</v>
      </c>
      <c r="S278" s="36">
        <f t="shared" si="156"/>
        <v>8.3333333333333037E-3</v>
      </c>
      <c r="T278" s="36">
        <f t="shared" si="159"/>
        <v>0</v>
      </c>
      <c r="U278" s="35">
        <v>5.2</v>
      </c>
      <c r="V278" s="35">
        <f>INDEX('Počty dní'!A:E,MATCH(E278,'Počty dní'!C:C,0),4)</f>
        <v>205</v>
      </c>
      <c r="W278" s="65">
        <f>V278*U278</f>
        <v>1066</v>
      </c>
      <c r="X278" s="1"/>
    </row>
    <row r="279" spans="1:48" x14ac:dyDescent="0.3">
      <c r="A279" s="171">
        <v>217</v>
      </c>
      <c r="B279" s="35">
        <v>2017</v>
      </c>
      <c r="C279" s="35" t="s">
        <v>18</v>
      </c>
      <c r="D279" s="97"/>
      <c r="E279" s="35" t="str">
        <f t="shared" si="157"/>
        <v>X</v>
      </c>
      <c r="F279" s="35" t="s">
        <v>72</v>
      </c>
      <c r="G279" s="35"/>
      <c r="H279" s="35" t="str">
        <f t="shared" si="158"/>
        <v>přejezd/</v>
      </c>
      <c r="I279" s="103"/>
      <c r="J279" s="103" t="s">
        <v>65</v>
      </c>
      <c r="K279" s="99">
        <v>0.77500000000000002</v>
      </c>
      <c r="L279" s="100">
        <v>0.77500000000000002</v>
      </c>
      <c r="M279" s="34" t="s">
        <v>19</v>
      </c>
      <c r="N279" s="100">
        <v>0.77777777777777779</v>
      </c>
      <c r="O279" s="34" t="s">
        <v>30</v>
      </c>
      <c r="P279" s="35" t="str">
        <f t="shared" si="153"/>
        <v>OK</v>
      </c>
      <c r="Q279" s="36">
        <f t="shared" si="154"/>
        <v>2.7777777777777679E-3</v>
      </c>
      <c r="R279" s="36">
        <f t="shared" si="155"/>
        <v>0</v>
      </c>
      <c r="S279" s="36">
        <f t="shared" si="156"/>
        <v>2.7777777777777679E-3</v>
      </c>
      <c r="T279" s="36">
        <f t="shared" si="159"/>
        <v>7.7777777777777724E-2</v>
      </c>
      <c r="U279" s="35">
        <v>0</v>
      </c>
      <c r="V279" s="35">
        <f>INDEX('Počty dní'!A:E,MATCH(E279,'Počty dní'!C:C,0),4)</f>
        <v>205</v>
      </c>
      <c r="W279" s="65">
        <f t="shared" si="160"/>
        <v>0</v>
      </c>
      <c r="X279" s="1"/>
      <c r="AL279" s="6"/>
      <c r="AM279" s="6"/>
      <c r="AP279" s="7"/>
      <c r="AQ279" s="7"/>
      <c r="AR279" s="7"/>
      <c r="AS279" s="7"/>
      <c r="AT279" s="7"/>
      <c r="AU279" s="8"/>
      <c r="AV279" s="8"/>
    </row>
    <row r="280" spans="1:48" ht="15" thickBot="1" x14ac:dyDescent="0.35">
      <c r="A280" s="172">
        <v>217</v>
      </c>
      <c r="B280" s="37">
        <v>2017</v>
      </c>
      <c r="C280" s="75" t="s">
        <v>18</v>
      </c>
      <c r="D280" s="151"/>
      <c r="E280" s="75" t="str">
        <f>CONCATENATE(C280,D280)</f>
        <v>X</v>
      </c>
      <c r="F280" s="75" t="s">
        <v>121</v>
      </c>
      <c r="G280" s="75">
        <v>22</v>
      </c>
      <c r="H280" s="75" t="str">
        <f>CONCATENATE(F280,"/",G280)</f>
        <v>XXX145/22</v>
      </c>
      <c r="I280" s="151" t="s">
        <v>65</v>
      </c>
      <c r="J280" s="151" t="s">
        <v>65</v>
      </c>
      <c r="K280" s="173">
        <v>0.77777777777777779</v>
      </c>
      <c r="L280" s="174">
        <v>0.77916666666666667</v>
      </c>
      <c r="M280" s="75" t="s">
        <v>30</v>
      </c>
      <c r="N280" s="174">
        <v>0.80625000000000002</v>
      </c>
      <c r="O280" s="75" t="s">
        <v>42</v>
      </c>
      <c r="P280" s="37"/>
      <c r="Q280" s="68">
        <f t="shared" si="154"/>
        <v>2.7083333333333348E-2</v>
      </c>
      <c r="R280" s="68">
        <f t="shared" si="155"/>
        <v>1.388888888888884E-3</v>
      </c>
      <c r="S280" s="68">
        <f t="shared" si="156"/>
        <v>2.8472222222222232E-2</v>
      </c>
      <c r="T280" s="68">
        <f t="shared" si="159"/>
        <v>0</v>
      </c>
      <c r="U280" s="37">
        <v>22.3</v>
      </c>
      <c r="V280" s="37">
        <f>INDEX('Počty dní'!A:E,MATCH(E280,'Počty dní'!C:C,0),4)</f>
        <v>205</v>
      </c>
      <c r="W280" s="69">
        <f>V280*U280</f>
        <v>4571.5</v>
      </c>
      <c r="X280" s="1"/>
    </row>
    <row r="281" spans="1:48" ht="15" thickBot="1" x14ac:dyDescent="0.35">
      <c r="A281" s="115" t="str">
        <f ca="1">CONCATENATE(INDIRECT("R[-3]C[0]",FALSE),"celkem")</f>
        <v>217celkem</v>
      </c>
      <c r="B281" s="70"/>
      <c r="C281" s="70" t="str">
        <f ca="1">INDIRECT("R[-1]C[12]",FALSE)</f>
        <v>Pikárec</v>
      </c>
      <c r="D281" s="80"/>
      <c r="E281" s="70"/>
      <c r="F281" s="80"/>
      <c r="G281" s="70"/>
      <c r="H281" s="116"/>
      <c r="I281" s="117"/>
      <c r="J281" s="118" t="str">
        <f ca="1">INDIRECT("R[-3]C[0]",FALSE)</f>
        <v>S</v>
      </c>
      <c r="K281" s="119"/>
      <c r="L281" s="120"/>
      <c r="M281" s="121"/>
      <c r="N281" s="120"/>
      <c r="O281" s="122"/>
      <c r="P281" s="70"/>
      <c r="Q281" s="71">
        <f>SUM(Q266:Q280)</f>
        <v>0.33194444444444438</v>
      </c>
      <c r="R281" s="71">
        <f>SUM(R266:R280)</f>
        <v>1.3194444444444564E-2</v>
      </c>
      <c r="S281" s="71">
        <f>SUM(S266:S280)</f>
        <v>0.34513888888888888</v>
      </c>
      <c r="T281" s="71">
        <f>SUM(T266:T280)</f>
        <v>0.27013888888888893</v>
      </c>
      <c r="U281" s="72">
        <f>SUM(U266:U280)</f>
        <v>263.70000000000005</v>
      </c>
      <c r="V281" s="73"/>
      <c r="W281" s="74">
        <f>SUM(W266:W280)</f>
        <v>53811.5</v>
      </c>
      <c r="X281" s="1"/>
    </row>
    <row r="282" spans="1:48" x14ac:dyDescent="0.3">
      <c r="A282" s="123"/>
      <c r="F282" s="29"/>
      <c r="H282" s="124"/>
      <c r="I282" s="125"/>
      <c r="J282" s="126"/>
      <c r="K282" s="38"/>
      <c r="L282" s="175"/>
      <c r="M282" s="88"/>
      <c r="N282" s="175"/>
      <c r="O282" s="128"/>
      <c r="Q282" s="40"/>
      <c r="R282" s="40"/>
      <c r="S282" s="40"/>
      <c r="T282" s="40"/>
      <c r="U282" s="41"/>
      <c r="W282" s="41"/>
      <c r="X282" s="1"/>
    </row>
    <row r="283" spans="1:48" ht="15" thickBot="1" x14ac:dyDescent="0.35">
      <c r="C283" s="43"/>
      <c r="D283" s="147"/>
      <c r="E283" s="43"/>
      <c r="L283" s="139"/>
      <c r="M283" s="141"/>
      <c r="N283" s="139"/>
      <c r="O283" s="141"/>
      <c r="X283" s="1"/>
    </row>
    <row r="284" spans="1:48" x14ac:dyDescent="0.3">
      <c r="A284" s="89">
        <v>218</v>
      </c>
      <c r="B284" s="32">
        <v>2018</v>
      </c>
      <c r="C284" s="32" t="s">
        <v>18</v>
      </c>
      <c r="D284" s="90"/>
      <c r="E284" s="32" t="str">
        <f t="shared" ref="E284:E288" si="161">CONCATENATE(C284,D284)</f>
        <v>X</v>
      </c>
      <c r="F284" s="32" t="s">
        <v>121</v>
      </c>
      <c r="G284" s="32">
        <v>2</v>
      </c>
      <c r="H284" s="32" t="str">
        <f t="shared" ref="H284:H288" si="162">CONCATENATE(F284,"/",G284)</f>
        <v>XXX145/2</v>
      </c>
      <c r="I284" s="90" t="s">
        <v>65</v>
      </c>
      <c r="J284" s="90" t="s">
        <v>64</v>
      </c>
      <c r="K284" s="169">
        <v>0.18055555555555555</v>
      </c>
      <c r="L284" s="170">
        <v>0.18194444444444444</v>
      </c>
      <c r="M284" s="32" t="s">
        <v>31</v>
      </c>
      <c r="N284" s="170">
        <v>0.21180555555555555</v>
      </c>
      <c r="O284" s="32" t="s">
        <v>43</v>
      </c>
      <c r="P284" s="32" t="str">
        <f t="shared" ref="P284:P302" si="163">IF(M285=O284,"OK","POZOR")</f>
        <v>OK</v>
      </c>
      <c r="Q284" s="67">
        <f t="shared" ref="Q284:Q303" si="164">IF(ISNUMBER(G284),N284-L284,IF(F284="přejezd",N284-L284,0))</f>
        <v>2.9861111111111116E-2</v>
      </c>
      <c r="R284" s="67">
        <f t="shared" ref="R284:R303" si="165">IF(ISNUMBER(G284),L284-K284,0)</f>
        <v>1.388888888888884E-3</v>
      </c>
      <c r="S284" s="67">
        <f t="shared" ref="S284:S303" si="166">Q284+R284</f>
        <v>3.125E-2</v>
      </c>
      <c r="T284" s="67"/>
      <c r="U284" s="32">
        <v>25.7</v>
      </c>
      <c r="V284" s="32">
        <f>INDEX('Počty dní'!A:E,MATCH(E284,'Počty dní'!C:C,0),4)</f>
        <v>205</v>
      </c>
      <c r="W284" s="33">
        <f t="shared" ref="W284:W288" si="167">V284*U284</f>
        <v>5268.5</v>
      </c>
      <c r="X284" s="1"/>
    </row>
    <row r="285" spans="1:48" x14ac:dyDescent="0.3">
      <c r="A285" s="171">
        <v>218</v>
      </c>
      <c r="B285" s="35">
        <v>2018</v>
      </c>
      <c r="C285" s="34" t="s">
        <v>18</v>
      </c>
      <c r="D285" s="103"/>
      <c r="E285" s="34" t="str">
        <f t="shared" si="161"/>
        <v>X</v>
      </c>
      <c r="F285" s="34" t="s">
        <v>121</v>
      </c>
      <c r="G285" s="34">
        <v>3</v>
      </c>
      <c r="H285" s="34" t="str">
        <f t="shared" si="162"/>
        <v>XXX145/3</v>
      </c>
      <c r="I285" s="103" t="s">
        <v>65</v>
      </c>
      <c r="J285" s="103" t="s">
        <v>64</v>
      </c>
      <c r="K285" s="104">
        <v>0.21180555555555555</v>
      </c>
      <c r="L285" s="105">
        <v>0.21180555555555555</v>
      </c>
      <c r="M285" s="34" t="s">
        <v>43</v>
      </c>
      <c r="N285" s="105">
        <v>0.22777777777777777</v>
      </c>
      <c r="O285" s="34" t="s">
        <v>44</v>
      </c>
      <c r="P285" s="35" t="str">
        <f t="shared" si="163"/>
        <v>OK</v>
      </c>
      <c r="Q285" s="36">
        <f t="shared" ref="Q285:Q295" si="168">IF(ISNUMBER(G285),N285-L285,IF(F285="přejezd",N285-L285,0))</f>
        <v>1.5972222222222221E-2</v>
      </c>
      <c r="R285" s="36">
        <f t="shared" ref="R285:R295" si="169">IF(ISNUMBER(G285),L285-K285,0)</f>
        <v>0</v>
      </c>
      <c r="S285" s="36">
        <f t="shared" si="166"/>
        <v>1.5972222222222221E-2</v>
      </c>
      <c r="T285" s="36">
        <f t="shared" ref="T285:T295" si="170">K285-N284</f>
        <v>0</v>
      </c>
      <c r="U285" s="35">
        <v>12.4</v>
      </c>
      <c r="V285" s="35">
        <f>INDEX('Počty dní'!A:E,MATCH(E285,'Počty dní'!C:C,0),4)</f>
        <v>205</v>
      </c>
      <c r="W285" s="65">
        <f t="shared" si="167"/>
        <v>2542</v>
      </c>
      <c r="X285" s="1"/>
    </row>
    <row r="286" spans="1:48" x14ac:dyDescent="0.3">
      <c r="A286" s="171">
        <v>218</v>
      </c>
      <c r="B286" s="35">
        <v>2018</v>
      </c>
      <c r="C286" s="35" t="s">
        <v>18</v>
      </c>
      <c r="D286" s="97"/>
      <c r="E286" s="35" t="str">
        <f t="shared" si="161"/>
        <v>X</v>
      </c>
      <c r="F286" s="35" t="s">
        <v>72</v>
      </c>
      <c r="G286" s="35"/>
      <c r="H286" s="35" t="str">
        <f t="shared" si="162"/>
        <v>přejezd/</v>
      </c>
      <c r="I286" s="103"/>
      <c r="J286" s="103" t="s">
        <v>64</v>
      </c>
      <c r="K286" s="99">
        <v>0.22777777777777777</v>
      </c>
      <c r="L286" s="100">
        <v>0.22777777777777777</v>
      </c>
      <c r="M286" s="34" t="s">
        <v>44</v>
      </c>
      <c r="N286" s="100">
        <v>0.22847222222222222</v>
      </c>
      <c r="O286" s="34" t="s">
        <v>45</v>
      </c>
      <c r="P286" s="35" t="str">
        <f t="shared" si="163"/>
        <v>OK</v>
      </c>
      <c r="Q286" s="36">
        <f t="shared" si="168"/>
        <v>6.9444444444444198E-4</v>
      </c>
      <c r="R286" s="36">
        <f t="shared" si="169"/>
        <v>0</v>
      </c>
      <c r="S286" s="36">
        <f t="shared" si="166"/>
        <v>6.9444444444444198E-4</v>
      </c>
      <c r="T286" s="36">
        <f t="shared" si="170"/>
        <v>0</v>
      </c>
      <c r="U286" s="35">
        <v>0</v>
      </c>
      <c r="V286" s="35">
        <f>INDEX('Počty dní'!A:E,MATCH(E286,'Počty dní'!C:C,0),4)</f>
        <v>205</v>
      </c>
      <c r="W286" s="65">
        <f t="shared" si="167"/>
        <v>0</v>
      </c>
      <c r="X286" s="1"/>
      <c r="AL286" s="6"/>
      <c r="AM286" s="6"/>
      <c r="AP286" s="7"/>
      <c r="AQ286" s="7"/>
      <c r="AR286" s="7"/>
      <c r="AS286" s="7"/>
      <c r="AT286" s="7"/>
      <c r="AU286" s="8"/>
      <c r="AV286" s="8"/>
    </row>
    <row r="287" spans="1:48" x14ac:dyDescent="0.3">
      <c r="A287" s="171">
        <v>218</v>
      </c>
      <c r="B287" s="35">
        <v>2018</v>
      </c>
      <c r="C287" s="34" t="s">
        <v>18</v>
      </c>
      <c r="D287" s="103"/>
      <c r="E287" s="34" t="str">
        <f t="shared" si="161"/>
        <v>X</v>
      </c>
      <c r="F287" s="34" t="s">
        <v>121</v>
      </c>
      <c r="G287" s="34">
        <v>4</v>
      </c>
      <c r="H287" s="34" t="str">
        <f t="shared" si="162"/>
        <v>XXX145/4</v>
      </c>
      <c r="I287" s="103" t="s">
        <v>65</v>
      </c>
      <c r="J287" s="103" t="s">
        <v>64</v>
      </c>
      <c r="K287" s="104">
        <v>0.23055555555555554</v>
      </c>
      <c r="L287" s="105">
        <v>0.23124999999999998</v>
      </c>
      <c r="M287" s="34" t="s">
        <v>45</v>
      </c>
      <c r="N287" s="105">
        <v>0.24652777777777779</v>
      </c>
      <c r="O287" s="34" t="s">
        <v>43</v>
      </c>
      <c r="P287" s="35" t="str">
        <f t="shared" si="163"/>
        <v>OK</v>
      </c>
      <c r="Q287" s="36">
        <f t="shared" si="168"/>
        <v>1.5277777777777807E-2</v>
      </c>
      <c r="R287" s="36">
        <f t="shared" si="169"/>
        <v>6.9444444444444198E-4</v>
      </c>
      <c r="S287" s="36">
        <f t="shared" si="166"/>
        <v>1.5972222222222249E-2</v>
      </c>
      <c r="T287" s="36">
        <f t="shared" si="170"/>
        <v>2.0833333333333259E-3</v>
      </c>
      <c r="U287" s="35">
        <v>12.3</v>
      </c>
      <c r="V287" s="35">
        <f>INDEX('Počty dní'!A:E,MATCH(E287,'Počty dní'!C:C,0),4)</f>
        <v>205</v>
      </c>
      <c r="W287" s="65">
        <f t="shared" si="167"/>
        <v>2521.5</v>
      </c>
      <c r="X287" s="1"/>
    </row>
    <row r="288" spans="1:48" x14ac:dyDescent="0.3">
      <c r="A288" s="171">
        <v>218</v>
      </c>
      <c r="B288" s="35">
        <v>2018</v>
      </c>
      <c r="C288" s="34" t="s">
        <v>18</v>
      </c>
      <c r="D288" s="103"/>
      <c r="E288" s="34" t="str">
        <f t="shared" si="161"/>
        <v>X</v>
      </c>
      <c r="F288" s="34" t="s">
        <v>121</v>
      </c>
      <c r="G288" s="34">
        <v>5</v>
      </c>
      <c r="H288" s="34" t="str">
        <f t="shared" si="162"/>
        <v>XXX145/5</v>
      </c>
      <c r="I288" s="103" t="s">
        <v>64</v>
      </c>
      <c r="J288" s="103" t="s">
        <v>64</v>
      </c>
      <c r="K288" s="104">
        <v>0.25208333333333333</v>
      </c>
      <c r="L288" s="105">
        <v>0.25347222222222221</v>
      </c>
      <c r="M288" s="34" t="s">
        <v>43</v>
      </c>
      <c r="N288" s="105">
        <v>0.3</v>
      </c>
      <c r="O288" s="34" t="s">
        <v>19</v>
      </c>
      <c r="P288" s="35" t="str">
        <f t="shared" si="163"/>
        <v>OK</v>
      </c>
      <c r="Q288" s="36">
        <f t="shared" si="168"/>
        <v>4.6527777777777779E-2</v>
      </c>
      <c r="R288" s="36">
        <f t="shared" si="169"/>
        <v>1.388888888888884E-3</v>
      </c>
      <c r="S288" s="36">
        <f t="shared" si="166"/>
        <v>4.7916666666666663E-2</v>
      </c>
      <c r="T288" s="36">
        <f t="shared" si="170"/>
        <v>5.5555555555555358E-3</v>
      </c>
      <c r="U288" s="35">
        <v>38.4</v>
      </c>
      <c r="V288" s="35">
        <f>INDEX('Počty dní'!A:E,MATCH(E288,'Počty dní'!C:C,0),4)</f>
        <v>205</v>
      </c>
      <c r="W288" s="65">
        <f t="shared" si="167"/>
        <v>7872</v>
      </c>
      <c r="X288" s="1"/>
    </row>
    <row r="289" spans="1:48" x14ac:dyDescent="0.3">
      <c r="A289" s="171">
        <v>218</v>
      </c>
      <c r="B289" s="35">
        <v>2018</v>
      </c>
      <c r="C289" s="35" t="s">
        <v>18</v>
      </c>
      <c r="D289" s="97"/>
      <c r="E289" s="35" t="str">
        <f>CONCATENATE(C289,D289)</f>
        <v>X</v>
      </c>
      <c r="F289" s="35" t="s">
        <v>72</v>
      </c>
      <c r="G289" s="35"/>
      <c r="H289" s="35" t="str">
        <f>CONCATENATE(F289,"/",G289)</f>
        <v>přejezd/</v>
      </c>
      <c r="I289" s="103"/>
      <c r="J289" s="103" t="s">
        <v>64</v>
      </c>
      <c r="K289" s="99">
        <v>0.33194444444444443</v>
      </c>
      <c r="L289" s="100">
        <v>0.33194444444444443</v>
      </c>
      <c r="M289" s="34" t="s">
        <v>19</v>
      </c>
      <c r="N289" s="100">
        <v>0.3354166666666667</v>
      </c>
      <c r="O289" s="34" t="s">
        <v>28</v>
      </c>
      <c r="P289" s="35" t="str">
        <f t="shared" si="163"/>
        <v>OK</v>
      </c>
      <c r="Q289" s="36">
        <f t="shared" si="168"/>
        <v>3.4722222222222654E-3</v>
      </c>
      <c r="R289" s="36">
        <f t="shared" si="169"/>
        <v>0</v>
      </c>
      <c r="S289" s="36">
        <f t="shared" si="166"/>
        <v>3.4722222222222654E-3</v>
      </c>
      <c r="T289" s="36">
        <f t="shared" si="170"/>
        <v>3.1944444444444442E-2</v>
      </c>
      <c r="U289" s="35">
        <v>0</v>
      </c>
      <c r="V289" s="35">
        <f>INDEX('Počty dní'!A:E,MATCH(E289,'Počty dní'!C:C,0),4)</f>
        <v>205</v>
      </c>
      <c r="W289" s="65">
        <f>V289*U289</f>
        <v>0</v>
      </c>
      <c r="X289" s="1"/>
      <c r="AL289" s="6"/>
      <c r="AM289" s="6"/>
      <c r="AP289" s="7"/>
      <c r="AQ289" s="7"/>
      <c r="AR289" s="7"/>
      <c r="AS289" s="7"/>
      <c r="AT289" s="7"/>
      <c r="AU289" s="8"/>
      <c r="AV289" s="8"/>
    </row>
    <row r="290" spans="1:48" x14ac:dyDescent="0.3">
      <c r="A290" s="171">
        <v>218</v>
      </c>
      <c r="B290" s="35">
        <v>2018</v>
      </c>
      <c r="C290" s="34" t="s">
        <v>18</v>
      </c>
      <c r="D290" s="103"/>
      <c r="E290" s="34" t="str">
        <f t="shared" ref="E290:E296" si="171">CONCATENATE(C290,D290)</f>
        <v>X</v>
      </c>
      <c r="F290" s="34" t="s">
        <v>120</v>
      </c>
      <c r="G290" s="34">
        <v>3</v>
      </c>
      <c r="H290" s="34" t="str">
        <f t="shared" ref="H290:H296" si="172">CONCATENATE(F290,"/",G290)</f>
        <v>XXX144/3</v>
      </c>
      <c r="I290" s="103" t="s">
        <v>65</v>
      </c>
      <c r="J290" s="103" t="s">
        <v>64</v>
      </c>
      <c r="K290" s="104">
        <v>0.39444444444444443</v>
      </c>
      <c r="L290" s="105">
        <v>0.39583333333333331</v>
      </c>
      <c r="M290" s="34" t="s">
        <v>28</v>
      </c>
      <c r="N290" s="105">
        <v>0.41597222222222219</v>
      </c>
      <c r="O290" s="34" t="s">
        <v>41</v>
      </c>
      <c r="P290" s="35" t="str">
        <f t="shared" si="163"/>
        <v>OK</v>
      </c>
      <c r="Q290" s="36">
        <f t="shared" si="168"/>
        <v>2.0138888888888873E-2</v>
      </c>
      <c r="R290" s="36">
        <f t="shared" si="169"/>
        <v>1.388888888888884E-3</v>
      </c>
      <c r="S290" s="36">
        <f t="shared" si="166"/>
        <v>2.1527777777777757E-2</v>
      </c>
      <c r="T290" s="36">
        <f t="shared" si="170"/>
        <v>5.9027777777777735E-2</v>
      </c>
      <c r="U290" s="35">
        <v>12.4</v>
      </c>
      <c r="V290" s="35">
        <f>INDEX('Počty dní'!A:E,MATCH(E290,'Počty dní'!C:C,0),4)</f>
        <v>205</v>
      </c>
      <c r="W290" s="65">
        <f t="shared" ref="W290:W298" si="173">V290*U290</f>
        <v>2542</v>
      </c>
      <c r="X290" s="1"/>
    </row>
    <row r="291" spans="1:48" x14ac:dyDescent="0.3">
      <c r="A291" s="171">
        <v>218</v>
      </c>
      <c r="B291" s="35">
        <v>2018</v>
      </c>
      <c r="C291" s="34" t="s">
        <v>18</v>
      </c>
      <c r="D291" s="103"/>
      <c r="E291" s="34" t="str">
        <f t="shared" si="171"/>
        <v>X</v>
      </c>
      <c r="F291" s="34" t="s">
        <v>120</v>
      </c>
      <c r="G291" s="34">
        <v>6</v>
      </c>
      <c r="H291" s="34" t="str">
        <f t="shared" si="172"/>
        <v>XXX144/6</v>
      </c>
      <c r="I291" s="103" t="s">
        <v>65</v>
      </c>
      <c r="J291" s="103" t="s">
        <v>64</v>
      </c>
      <c r="K291" s="104">
        <v>0.41666666666666669</v>
      </c>
      <c r="L291" s="105">
        <v>0.41805555555555557</v>
      </c>
      <c r="M291" s="34" t="s">
        <v>41</v>
      </c>
      <c r="N291" s="105">
        <v>0.4368055555555555</v>
      </c>
      <c r="O291" s="34" t="s">
        <v>28</v>
      </c>
      <c r="P291" s="35" t="str">
        <f t="shared" si="163"/>
        <v>OK</v>
      </c>
      <c r="Q291" s="36">
        <f t="shared" si="168"/>
        <v>1.8749999999999933E-2</v>
      </c>
      <c r="R291" s="36">
        <f t="shared" si="169"/>
        <v>1.388888888888884E-3</v>
      </c>
      <c r="S291" s="36">
        <f t="shared" si="166"/>
        <v>2.0138888888888817E-2</v>
      </c>
      <c r="T291" s="36">
        <f t="shared" si="170"/>
        <v>6.9444444444449749E-4</v>
      </c>
      <c r="U291" s="35">
        <v>12.4</v>
      </c>
      <c r="V291" s="35">
        <f>INDEX('Počty dní'!A:E,MATCH(E291,'Počty dní'!C:C,0),4)</f>
        <v>205</v>
      </c>
      <c r="W291" s="65">
        <f t="shared" si="173"/>
        <v>2542</v>
      </c>
      <c r="X291" s="1"/>
    </row>
    <row r="292" spans="1:48" x14ac:dyDescent="0.3">
      <c r="A292" s="171">
        <v>218</v>
      </c>
      <c r="B292" s="35">
        <v>2018</v>
      </c>
      <c r="C292" s="35" t="s">
        <v>18</v>
      </c>
      <c r="D292" s="97"/>
      <c r="E292" s="35" t="str">
        <f t="shared" si="171"/>
        <v>X</v>
      </c>
      <c r="F292" s="35" t="s">
        <v>72</v>
      </c>
      <c r="G292" s="35"/>
      <c r="H292" s="35" t="str">
        <f t="shared" si="172"/>
        <v>přejezd/</v>
      </c>
      <c r="I292" s="103"/>
      <c r="J292" s="103" t="s">
        <v>64</v>
      </c>
      <c r="K292" s="99">
        <v>0.45347222222222222</v>
      </c>
      <c r="L292" s="100">
        <v>0.45347222222222222</v>
      </c>
      <c r="M292" s="34" t="s">
        <v>28</v>
      </c>
      <c r="N292" s="100">
        <v>0.45694444444444443</v>
      </c>
      <c r="O292" s="34" t="s">
        <v>30</v>
      </c>
      <c r="P292" s="35" t="str">
        <f t="shared" si="163"/>
        <v>OK</v>
      </c>
      <c r="Q292" s="36">
        <f t="shared" si="168"/>
        <v>3.4722222222222099E-3</v>
      </c>
      <c r="R292" s="36">
        <f t="shared" si="169"/>
        <v>0</v>
      </c>
      <c r="S292" s="36">
        <f t="shared" si="166"/>
        <v>3.4722222222222099E-3</v>
      </c>
      <c r="T292" s="36">
        <f t="shared" si="170"/>
        <v>1.6666666666666718E-2</v>
      </c>
      <c r="U292" s="35">
        <v>0</v>
      </c>
      <c r="V292" s="35">
        <f>INDEX('Počty dní'!A:E,MATCH(E292,'Počty dní'!C:C,0),4)</f>
        <v>205</v>
      </c>
      <c r="W292" s="65">
        <f t="shared" si="173"/>
        <v>0</v>
      </c>
      <c r="X292" s="1"/>
      <c r="AL292" s="6"/>
      <c r="AM292" s="6"/>
      <c r="AP292" s="7"/>
      <c r="AQ292" s="7"/>
      <c r="AR292" s="7"/>
      <c r="AS292" s="7"/>
      <c r="AT292" s="7"/>
      <c r="AU292" s="8"/>
      <c r="AV292" s="8"/>
    </row>
    <row r="293" spans="1:48" x14ac:dyDescent="0.3">
      <c r="A293" s="171">
        <v>218</v>
      </c>
      <c r="B293" s="35">
        <v>2018</v>
      </c>
      <c r="C293" s="34" t="s">
        <v>18</v>
      </c>
      <c r="D293" s="103"/>
      <c r="E293" s="34" t="str">
        <f t="shared" si="171"/>
        <v>X</v>
      </c>
      <c r="F293" s="34" t="s">
        <v>115</v>
      </c>
      <c r="G293" s="34">
        <v>7</v>
      </c>
      <c r="H293" s="34" t="str">
        <f t="shared" si="172"/>
        <v>XXX139/7</v>
      </c>
      <c r="I293" s="103" t="s">
        <v>65</v>
      </c>
      <c r="J293" s="103" t="s">
        <v>64</v>
      </c>
      <c r="K293" s="104">
        <v>0.45694444444444443</v>
      </c>
      <c r="L293" s="105">
        <v>0.45833333333333331</v>
      </c>
      <c r="M293" s="34" t="s">
        <v>30</v>
      </c>
      <c r="N293" s="105">
        <v>0.48333333333333334</v>
      </c>
      <c r="O293" s="34" t="s">
        <v>31</v>
      </c>
      <c r="P293" s="35" t="str">
        <f t="shared" si="163"/>
        <v>OK</v>
      </c>
      <c r="Q293" s="36">
        <f t="shared" si="168"/>
        <v>2.5000000000000022E-2</v>
      </c>
      <c r="R293" s="36">
        <f t="shared" si="169"/>
        <v>1.388888888888884E-3</v>
      </c>
      <c r="S293" s="36">
        <f t="shared" si="166"/>
        <v>2.6388888888888906E-2</v>
      </c>
      <c r="T293" s="36">
        <f t="shared" si="170"/>
        <v>0</v>
      </c>
      <c r="U293" s="35">
        <v>20.3</v>
      </c>
      <c r="V293" s="35">
        <f>INDEX('Počty dní'!A:E,MATCH(E293,'Počty dní'!C:C,0),4)</f>
        <v>205</v>
      </c>
      <c r="W293" s="65">
        <f t="shared" si="173"/>
        <v>4161.5</v>
      </c>
      <c r="X293" s="1"/>
    </row>
    <row r="294" spans="1:48" x14ac:dyDescent="0.3">
      <c r="A294" s="171">
        <v>218</v>
      </c>
      <c r="B294" s="35">
        <v>2018</v>
      </c>
      <c r="C294" s="34" t="s">
        <v>18</v>
      </c>
      <c r="D294" s="103"/>
      <c r="E294" s="34" t="str">
        <f t="shared" si="171"/>
        <v>X</v>
      </c>
      <c r="F294" s="34" t="s">
        <v>115</v>
      </c>
      <c r="G294" s="34">
        <v>10</v>
      </c>
      <c r="H294" s="34" t="str">
        <f t="shared" si="172"/>
        <v>XXX139/10</v>
      </c>
      <c r="I294" s="103" t="s">
        <v>65</v>
      </c>
      <c r="J294" s="103" t="s">
        <v>64</v>
      </c>
      <c r="K294" s="104">
        <v>0.51944444444444449</v>
      </c>
      <c r="L294" s="105">
        <v>0.52152777777777781</v>
      </c>
      <c r="M294" s="138" t="s">
        <v>31</v>
      </c>
      <c r="N294" s="100">
        <v>0.54305555555555551</v>
      </c>
      <c r="O294" s="138" t="s">
        <v>19</v>
      </c>
      <c r="P294" s="35" t="str">
        <f t="shared" si="163"/>
        <v>OK</v>
      </c>
      <c r="Q294" s="36">
        <f t="shared" si="168"/>
        <v>2.1527777777777701E-2</v>
      </c>
      <c r="R294" s="36">
        <f t="shared" si="169"/>
        <v>2.0833333333333259E-3</v>
      </c>
      <c r="S294" s="36">
        <f t="shared" si="166"/>
        <v>2.3611111111111027E-2</v>
      </c>
      <c r="T294" s="36">
        <f t="shared" si="170"/>
        <v>3.6111111111111149E-2</v>
      </c>
      <c r="U294" s="35">
        <v>14.5</v>
      </c>
      <c r="V294" s="35">
        <f>INDEX('Počty dní'!A:E,MATCH(E294,'Počty dní'!C:C,0),4)</f>
        <v>205</v>
      </c>
      <c r="W294" s="65">
        <f t="shared" si="173"/>
        <v>2972.5</v>
      </c>
      <c r="X294" s="1"/>
    </row>
    <row r="295" spans="1:48" x14ac:dyDescent="0.3">
      <c r="A295" s="171">
        <v>218</v>
      </c>
      <c r="B295" s="35">
        <v>2018</v>
      </c>
      <c r="C295" s="34" t="s">
        <v>18</v>
      </c>
      <c r="D295" s="103"/>
      <c r="E295" s="34" t="str">
        <f t="shared" si="171"/>
        <v>X</v>
      </c>
      <c r="F295" s="34" t="s">
        <v>111</v>
      </c>
      <c r="G295" s="34">
        <v>55</v>
      </c>
      <c r="H295" s="34" t="str">
        <f t="shared" si="172"/>
        <v>XXX130/55</v>
      </c>
      <c r="I295" s="103" t="s">
        <v>64</v>
      </c>
      <c r="J295" s="103" t="s">
        <v>64</v>
      </c>
      <c r="K295" s="104">
        <v>0.57986111111111105</v>
      </c>
      <c r="L295" s="105">
        <v>0.58333333333333337</v>
      </c>
      <c r="M295" s="138" t="s">
        <v>19</v>
      </c>
      <c r="N295" s="100">
        <v>0.60069444444444442</v>
      </c>
      <c r="O295" s="138" t="s">
        <v>21</v>
      </c>
      <c r="P295" s="35" t="str">
        <f t="shared" si="163"/>
        <v>OK</v>
      </c>
      <c r="Q295" s="36">
        <f t="shared" si="168"/>
        <v>1.7361111111111049E-2</v>
      </c>
      <c r="R295" s="36">
        <f t="shared" si="169"/>
        <v>3.4722222222223209E-3</v>
      </c>
      <c r="S295" s="36">
        <f t="shared" si="166"/>
        <v>2.083333333333337E-2</v>
      </c>
      <c r="T295" s="36">
        <f t="shared" si="170"/>
        <v>3.6805555555555536E-2</v>
      </c>
      <c r="U295" s="35">
        <v>12.7</v>
      </c>
      <c r="V295" s="35">
        <f>INDEX('Počty dní'!A:E,MATCH(E295,'Počty dní'!C:C,0),4)</f>
        <v>205</v>
      </c>
      <c r="W295" s="65">
        <f t="shared" si="173"/>
        <v>2603.5</v>
      </c>
      <c r="X295" s="1"/>
    </row>
    <row r="296" spans="1:48" x14ac:dyDescent="0.3">
      <c r="A296" s="171">
        <v>218</v>
      </c>
      <c r="B296" s="35">
        <v>2018</v>
      </c>
      <c r="C296" s="35" t="s">
        <v>18</v>
      </c>
      <c r="D296" s="97"/>
      <c r="E296" s="35" t="str">
        <f t="shared" si="171"/>
        <v>X</v>
      </c>
      <c r="F296" s="35" t="s">
        <v>72</v>
      </c>
      <c r="G296" s="35"/>
      <c r="H296" s="35" t="str">
        <f t="shared" si="172"/>
        <v>přejezd/</v>
      </c>
      <c r="I296" s="103"/>
      <c r="J296" s="103" t="s">
        <v>64</v>
      </c>
      <c r="K296" s="99">
        <v>0.60069444444444442</v>
      </c>
      <c r="L296" s="100">
        <v>0.60069444444444442</v>
      </c>
      <c r="M296" s="138" t="s">
        <v>21</v>
      </c>
      <c r="N296" s="100">
        <v>0.60347222222222219</v>
      </c>
      <c r="O296" s="102" t="s">
        <v>52</v>
      </c>
      <c r="P296" s="35" t="str">
        <f t="shared" si="163"/>
        <v>OK</v>
      </c>
      <c r="Q296" s="36">
        <f t="shared" si="164"/>
        <v>2.7777777777777679E-3</v>
      </c>
      <c r="R296" s="36">
        <f t="shared" si="165"/>
        <v>0</v>
      </c>
      <c r="S296" s="36">
        <f t="shared" ref="S296:S299" si="174">Q296+R296</f>
        <v>2.7777777777777679E-3</v>
      </c>
      <c r="T296" s="36">
        <f t="shared" ref="T296:T303" si="175">K296-N295</f>
        <v>0</v>
      </c>
      <c r="U296" s="35">
        <v>0</v>
      </c>
      <c r="V296" s="35">
        <f>INDEX('Počty dní'!A:E,MATCH(E296,'Počty dní'!C:C,0),4)</f>
        <v>205</v>
      </c>
      <c r="W296" s="65">
        <f t="shared" si="173"/>
        <v>0</v>
      </c>
      <c r="X296" s="1"/>
      <c r="AL296" s="6"/>
      <c r="AM296" s="6"/>
      <c r="AP296" s="7"/>
      <c r="AQ296" s="7"/>
      <c r="AR296" s="7"/>
      <c r="AS296" s="7"/>
      <c r="AT296" s="7"/>
      <c r="AU296" s="8"/>
      <c r="AV296" s="8"/>
    </row>
    <row r="297" spans="1:48" x14ac:dyDescent="0.3">
      <c r="A297" s="171">
        <v>218</v>
      </c>
      <c r="B297" s="35">
        <v>2018</v>
      </c>
      <c r="C297" s="35" t="s">
        <v>18</v>
      </c>
      <c r="D297" s="132"/>
      <c r="E297" s="98" t="str">
        <f t="shared" ref="E297:E303" si="176">CONCATENATE(C297,D297)</f>
        <v>X</v>
      </c>
      <c r="F297" s="35" t="s">
        <v>108</v>
      </c>
      <c r="G297" s="132">
        <v>19</v>
      </c>
      <c r="H297" s="35" t="str">
        <f t="shared" ref="H297:H303" si="177">CONCATENATE(F297,"/",G297)</f>
        <v>XXX117/19</v>
      </c>
      <c r="I297" s="97" t="s">
        <v>64</v>
      </c>
      <c r="J297" s="103" t="s">
        <v>64</v>
      </c>
      <c r="K297" s="99">
        <v>0.60347222222222219</v>
      </c>
      <c r="L297" s="100">
        <v>0.60416666666666663</v>
      </c>
      <c r="M297" s="102" t="s">
        <v>52</v>
      </c>
      <c r="N297" s="100">
        <v>0.64374999999999993</v>
      </c>
      <c r="O297" s="101" t="s">
        <v>43</v>
      </c>
      <c r="P297" s="35" t="str">
        <f t="shared" si="163"/>
        <v>OK</v>
      </c>
      <c r="Q297" s="36">
        <f t="shared" ref="Q297:Q298" si="178">IF(ISNUMBER(G297),N297-L297,IF(F297="přejezd",N297-L297,0))</f>
        <v>3.9583333333333304E-2</v>
      </c>
      <c r="R297" s="36">
        <f t="shared" ref="R297:R298" si="179">IF(ISNUMBER(G297),L297-K297,0)</f>
        <v>6.9444444444444198E-4</v>
      </c>
      <c r="S297" s="36">
        <f t="shared" ref="S297:S298" si="180">Q297+R297</f>
        <v>4.0277777777777746E-2</v>
      </c>
      <c r="T297" s="36">
        <f t="shared" ref="T297:T298" si="181">K297-N296</f>
        <v>0</v>
      </c>
      <c r="U297" s="35">
        <v>33.700000000000003</v>
      </c>
      <c r="V297" s="35">
        <f>INDEX('Počty dní'!A:E,MATCH(E297,'Počty dní'!C:C,0),4)</f>
        <v>205</v>
      </c>
      <c r="W297" s="65">
        <f t="shared" si="173"/>
        <v>6908.5000000000009</v>
      </c>
      <c r="X297" s="1"/>
    </row>
    <row r="298" spans="1:48" x14ac:dyDescent="0.3">
      <c r="A298" s="171">
        <v>218</v>
      </c>
      <c r="B298" s="35">
        <v>2018</v>
      </c>
      <c r="C298" s="35" t="s">
        <v>18</v>
      </c>
      <c r="D298" s="132"/>
      <c r="E298" s="98" t="str">
        <f t="shared" si="176"/>
        <v>X</v>
      </c>
      <c r="F298" s="35" t="s">
        <v>108</v>
      </c>
      <c r="G298" s="132">
        <v>22</v>
      </c>
      <c r="H298" s="35" t="str">
        <f t="shared" si="177"/>
        <v>XXX117/22</v>
      </c>
      <c r="I298" s="97" t="s">
        <v>64</v>
      </c>
      <c r="J298" s="103" t="s">
        <v>64</v>
      </c>
      <c r="K298" s="99">
        <v>0.64583333333333337</v>
      </c>
      <c r="L298" s="100">
        <v>0.64722222222222225</v>
      </c>
      <c r="M298" s="101" t="s">
        <v>43</v>
      </c>
      <c r="N298" s="100">
        <v>0.68263888888888891</v>
      </c>
      <c r="O298" s="101" t="s">
        <v>21</v>
      </c>
      <c r="P298" s="35" t="str">
        <f t="shared" si="163"/>
        <v>OK</v>
      </c>
      <c r="Q298" s="36">
        <f t="shared" si="178"/>
        <v>3.5416666666666652E-2</v>
      </c>
      <c r="R298" s="36">
        <f t="shared" si="179"/>
        <v>1.388888888888884E-3</v>
      </c>
      <c r="S298" s="36">
        <f t="shared" si="180"/>
        <v>3.6805555555555536E-2</v>
      </c>
      <c r="T298" s="36">
        <f t="shared" si="181"/>
        <v>2.083333333333437E-3</v>
      </c>
      <c r="U298" s="35">
        <v>31.6</v>
      </c>
      <c r="V298" s="35">
        <f>INDEX('Počty dní'!A:E,MATCH(E298,'Počty dní'!C:C,0),4)</f>
        <v>205</v>
      </c>
      <c r="W298" s="65">
        <f t="shared" si="173"/>
        <v>6478</v>
      </c>
      <c r="X298" s="1"/>
    </row>
    <row r="299" spans="1:48" x14ac:dyDescent="0.3">
      <c r="A299" s="171">
        <v>218</v>
      </c>
      <c r="B299" s="35">
        <v>2018</v>
      </c>
      <c r="C299" s="34" t="s">
        <v>18</v>
      </c>
      <c r="D299" s="103"/>
      <c r="E299" s="34" t="str">
        <f t="shared" si="176"/>
        <v>X</v>
      </c>
      <c r="F299" s="35" t="s">
        <v>124</v>
      </c>
      <c r="G299" s="34">
        <v>23</v>
      </c>
      <c r="H299" s="34" t="str">
        <f t="shared" si="177"/>
        <v>XXX151/23</v>
      </c>
      <c r="I299" s="103" t="s">
        <v>65</v>
      </c>
      <c r="J299" s="103" t="s">
        <v>64</v>
      </c>
      <c r="K299" s="176">
        <v>0.73402777777777783</v>
      </c>
      <c r="L299" s="149">
        <v>0.73611111111111116</v>
      </c>
      <c r="M299" s="102" t="s">
        <v>21</v>
      </c>
      <c r="N299" s="149">
        <v>0.74861111111111101</v>
      </c>
      <c r="O299" s="102" t="s">
        <v>49</v>
      </c>
      <c r="P299" s="35" t="str">
        <f t="shared" si="163"/>
        <v>OK</v>
      </c>
      <c r="Q299" s="36">
        <f t="shared" si="164"/>
        <v>1.2499999999999845E-2</v>
      </c>
      <c r="R299" s="36">
        <f t="shared" si="165"/>
        <v>2.0833333333333259E-3</v>
      </c>
      <c r="S299" s="36">
        <f t="shared" si="174"/>
        <v>1.4583333333333171E-2</v>
      </c>
      <c r="T299" s="36">
        <f t="shared" si="175"/>
        <v>5.1388888888888928E-2</v>
      </c>
      <c r="U299" s="35">
        <v>7.4</v>
      </c>
      <c r="V299" s="35">
        <f>INDEX('Počty dní'!A:E,MATCH(E299,'Počty dní'!C:C,0),4)</f>
        <v>205</v>
      </c>
      <c r="W299" s="65">
        <f>V299*U299</f>
        <v>1517</v>
      </c>
      <c r="X299" s="1"/>
    </row>
    <row r="300" spans="1:48" x14ac:dyDescent="0.3">
      <c r="A300" s="171">
        <v>218</v>
      </c>
      <c r="B300" s="35">
        <v>2018</v>
      </c>
      <c r="C300" s="34" t="s">
        <v>18</v>
      </c>
      <c r="D300" s="103"/>
      <c r="E300" s="34" t="str">
        <f t="shared" si="176"/>
        <v>X</v>
      </c>
      <c r="F300" s="35" t="s">
        <v>124</v>
      </c>
      <c r="G300" s="34">
        <v>24</v>
      </c>
      <c r="H300" s="34" t="str">
        <f t="shared" si="177"/>
        <v>XXX151/24</v>
      </c>
      <c r="I300" s="103" t="s">
        <v>65</v>
      </c>
      <c r="J300" s="103" t="s">
        <v>64</v>
      </c>
      <c r="K300" s="176">
        <v>0.74930555555555556</v>
      </c>
      <c r="L300" s="149">
        <v>0.75</v>
      </c>
      <c r="M300" s="102" t="s">
        <v>49</v>
      </c>
      <c r="N300" s="149">
        <v>0.76250000000000007</v>
      </c>
      <c r="O300" s="102" t="s">
        <v>21</v>
      </c>
      <c r="P300" s="35" t="str">
        <f t="shared" si="163"/>
        <v>OK</v>
      </c>
      <c r="Q300" s="36">
        <f t="shared" si="164"/>
        <v>1.2500000000000067E-2</v>
      </c>
      <c r="R300" s="36">
        <f t="shared" si="165"/>
        <v>6.9444444444444198E-4</v>
      </c>
      <c r="S300" s="36">
        <f t="shared" si="166"/>
        <v>1.3194444444444509E-2</v>
      </c>
      <c r="T300" s="36">
        <f t="shared" si="175"/>
        <v>6.94444444444553E-4</v>
      </c>
      <c r="U300" s="35">
        <v>7.4</v>
      </c>
      <c r="V300" s="35">
        <f>INDEX('Počty dní'!A:E,MATCH(E300,'Počty dní'!C:C,0),4)</f>
        <v>205</v>
      </c>
      <c r="W300" s="65">
        <f>V300*U300</f>
        <v>1517</v>
      </c>
      <c r="X300" s="1"/>
    </row>
    <row r="301" spans="1:48" x14ac:dyDescent="0.3">
      <c r="A301" s="171">
        <v>218</v>
      </c>
      <c r="B301" s="35">
        <v>2018</v>
      </c>
      <c r="C301" s="35" t="s">
        <v>18</v>
      </c>
      <c r="D301" s="131"/>
      <c r="E301" s="98" t="str">
        <f t="shared" si="176"/>
        <v>X</v>
      </c>
      <c r="F301" s="35" t="s">
        <v>107</v>
      </c>
      <c r="G301" s="132">
        <v>27</v>
      </c>
      <c r="H301" s="35" t="str">
        <f t="shared" si="177"/>
        <v>XXX110/27</v>
      </c>
      <c r="I301" s="97" t="s">
        <v>65</v>
      </c>
      <c r="J301" s="103" t="s">
        <v>64</v>
      </c>
      <c r="K301" s="99">
        <v>0.77222222222222225</v>
      </c>
      <c r="L301" s="131">
        <v>0.77430555555555547</v>
      </c>
      <c r="M301" s="101" t="s">
        <v>21</v>
      </c>
      <c r="N301" s="163">
        <v>0.82638888888888884</v>
      </c>
      <c r="O301" s="102" t="s">
        <v>84</v>
      </c>
      <c r="P301" s="35" t="str">
        <f t="shared" si="163"/>
        <v>OK</v>
      </c>
      <c r="Q301" s="36">
        <f t="shared" si="164"/>
        <v>5.208333333333337E-2</v>
      </c>
      <c r="R301" s="36">
        <f t="shared" si="165"/>
        <v>2.0833333333332149E-3</v>
      </c>
      <c r="S301" s="36">
        <f t="shared" si="166"/>
        <v>5.4166666666666585E-2</v>
      </c>
      <c r="T301" s="36">
        <f t="shared" si="175"/>
        <v>9.7222222222221877E-3</v>
      </c>
      <c r="U301" s="35">
        <v>49.2</v>
      </c>
      <c r="V301" s="35">
        <f>INDEX('Počty dní'!A:E,MATCH(E301,'Počty dní'!C:C,0),4)</f>
        <v>205</v>
      </c>
      <c r="W301" s="65">
        <f>V301*U301</f>
        <v>10086</v>
      </c>
      <c r="X301" s="1"/>
    </row>
    <row r="302" spans="1:48" x14ac:dyDescent="0.3">
      <c r="A302" s="171">
        <v>218</v>
      </c>
      <c r="B302" s="35">
        <v>2018</v>
      </c>
      <c r="C302" s="35" t="s">
        <v>18</v>
      </c>
      <c r="D302" s="131"/>
      <c r="E302" s="98" t="str">
        <f t="shared" si="176"/>
        <v>X</v>
      </c>
      <c r="F302" s="35" t="s">
        <v>107</v>
      </c>
      <c r="G302" s="132">
        <v>32</v>
      </c>
      <c r="H302" s="35" t="str">
        <f t="shared" si="177"/>
        <v>XXX110/32</v>
      </c>
      <c r="I302" s="97" t="s">
        <v>65</v>
      </c>
      <c r="J302" s="103" t="s">
        <v>64</v>
      </c>
      <c r="K302" s="99">
        <v>0.83680555555555547</v>
      </c>
      <c r="L302" s="131">
        <v>0.84027777777777779</v>
      </c>
      <c r="M302" s="102" t="s">
        <v>84</v>
      </c>
      <c r="N302" s="100">
        <v>0.89236111111111116</v>
      </c>
      <c r="O302" s="101" t="s">
        <v>21</v>
      </c>
      <c r="P302" s="35" t="str">
        <f t="shared" si="163"/>
        <v>OK</v>
      </c>
      <c r="Q302" s="36">
        <f t="shared" si="164"/>
        <v>5.208333333333337E-2</v>
      </c>
      <c r="R302" s="36">
        <f t="shared" si="165"/>
        <v>3.4722222222223209E-3</v>
      </c>
      <c r="S302" s="36">
        <f t="shared" si="166"/>
        <v>5.5555555555555691E-2</v>
      </c>
      <c r="T302" s="36">
        <f t="shared" si="175"/>
        <v>1.041666666666663E-2</v>
      </c>
      <c r="U302" s="35">
        <v>49.2</v>
      </c>
      <c r="V302" s="35">
        <f>INDEX('Počty dní'!A:E,MATCH(E302,'Počty dní'!C:C,0),4)</f>
        <v>205</v>
      </c>
      <c r="W302" s="65">
        <f>V302*U302</f>
        <v>10086</v>
      </c>
      <c r="X302" s="1"/>
    </row>
    <row r="303" spans="1:48" ht="15" thickBot="1" x14ac:dyDescent="0.35">
      <c r="A303" s="172">
        <v>218</v>
      </c>
      <c r="B303" s="37">
        <v>2018</v>
      </c>
      <c r="C303" s="37" t="s">
        <v>18</v>
      </c>
      <c r="D303" s="179"/>
      <c r="E303" s="110" t="str">
        <f t="shared" si="176"/>
        <v>X</v>
      </c>
      <c r="F303" s="37" t="s">
        <v>107</v>
      </c>
      <c r="G303" s="150">
        <v>29</v>
      </c>
      <c r="H303" s="37" t="str">
        <f t="shared" si="177"/>
        <v>XXX110/29</v>
      </c>
      <c r="I303" s="109" t="s">
        <v>65</v>
      </c>
      <c r="J303" s="151" t="s">
        <v>64</v>
      </c>
      <c r="K303" s="111">
        <v>0.9375</v>
      </c>
      <c r="L303" s="179">
        <v>0.94097222222222221</v>
      </c>
      <c r="M303" s="114" t="s">
        <v>21</v>
      </c>
      <c r="N303" s="112">
        <v>0.96527777777777779</v>
      </c>
      <c r="O303" s="114" t="s">
        <v>31</v>
      </c>
      <c r="P303" s="37"/>
      <c r="Q303" s="68">
        <f t="shared" si="164"/>
        <v>2.430555555555558E-2</v>
      </c>
      <c r="R303" s="68">
        <f t="shared" si="165"/>
        <v>3.4722222222222099E-3</v>
      </c>
      <c r="S303" s="68">
        <f t="shared" si="166"/>
        <v>2.777777777777779E-2</v>
      </c>
      <c r="T303" s="68">
        <f t="shared" si="175"/>
        <v>4.513888888888884E-2</v>
      </c>
      <c r="U303" s="37">
        <v>20.5</v>
      </c>
      <c r="V303" s="37">
        <f>INDEX('Počty dní'!A:E,MATCH(E303,'Počty dní'!C:C,0),4)</f>
        <v>205</v>
      </c>
      <c r="W303" s="69">
        <f>V303*U303</f>
        <v>4202.5</v>
      </c>
      <c r="X303" s="1"/>
    </row>
    <row r="304" spans="1:48" ht="15" thickBot="1" x14ac:dyDescent="0.35">
      <c r="A304" s="115" t="str">
        <f ca="1">CONCATENATE(INDIRECT("R[-3]C[0]",FALSE),"celkem")</f>
        <v>218celkem</v>
      </c>
      <c r="B304" s="70"/>
      <c r="C304" s="70" t="str">
        <f ca="1">INDIRECT("R[-1]C[12]",FALSE)</f>
        <v>Bobrová,Dolní Bobrová</v>
      </c>
      <c r="D304" s="80"/>
      <c r="E304" s="70"/>
      <c r="F304" s="80"/>
      <c r="G304" s="70"/>
      <c r="H304" s="116"/>
      <c r="I304" s="117"/>
      <c r="J304" s="118" t="str">
        <f ca="1">INDIRECT("R[-3]C[0]",FALSE)</f>
        <v>V</v>
      </c>
      <c r="K304" s="119"/>
      <c r="L304" s="120"/>
      <c r="M304" s="121"/>
      <c r="N304" s="120"/>
      <c r="O304" s="122"/>
      <c r="P304" s="70"/>
      <c r="Q304" s="71">
        <f>SUM(Q284:Q303)</f>
        <v>0.4493055555555554</v>
      </c>
      <c r="R304" s="71">
        <f>SUM(R284:R303)</f>
        <v>2.7083333333333348E-2</v>
      </c>
      <c r="S304" s="71">
        <f>SUM(S284:S303)</f>
        <v>0.47638888888888875</v>
      </c>
      <c r="T304" s="71">
        <f>SUM(T284:T303)</f>
        <v>0.30833333333333351</v>
      </c>
      <c r="U304" s="72">
        <f>SUM(U284:U303)</f>
        <v>360.1</v>
      </c>
      <c r="V304" s="73"/>
      <c r="W304" s="74">
        <f>SUM(W284:W303)</f>
        <v>73820.5</v>
      </c>
      <c r="X304" s="1"/>
    </row>
    <row r="305" spans="1:48" x14ac:dyDescent="0.3">
      <c r="C305" s="43"/>
      <c r="D305" s="147"/>
      <c r="E305" s="43"/>
      <c r="L305" s="139"/>
      <c r="M305" s="141"/>
      <c r="N305" s="139"/>
      <c r="O305" s="141"/>
      <c r="X305" s="1"/>
    </row>
    <row r="306" spans="1:48" ht="15" thickBot="1" x14ac:dyDescent="0.35">
      <c r="C306" s="43"/>
      <c r="D306" s="147"/>
      <c r="E306" s="43"/>
      <c r="H306" s="43"/>
      <c r="L306" s="139"/>
      <c r="M306" s="141"/>
      <c r="N306" s="139"/>
      <c r="O306" s="141"/>
      <c r="X306" s="1"/>
    </row>
    <row r="307" spans="1:48" x14ac:dyDescent="0.3">
      <c r="A307" s="89">
        <v>219</v>
      </c>
      <c r="B307" s="32">
        <v>2019</v>
      </c>
      <c r="C307" s="32" t="s">
        <v>18</v>
      </c>
      <c r="D307" s="90"/>
      <c r="E307" s="32" t="str">
        <f>CONCATENATE(C307,D307)</f>
        <v>X</v>
      </c>
      <c r="F307" s="32" t="s">
        <v>120</v>
      </c>
      <c r="G307" s="32">
        <v>2</v>
      </c>
      <c r="H307" s="32" t="str">
        <f>CONCATENATE(F307,"/",G307)</f>
        <v>XXX144/2</v>
      </c>
      <c r="I307" s="90" t="s">
        <v>65</v>
      </c>
      <c r="J307" s="90" t="s">
        <v>65</v>
      </c>
      <c r="K307" s="169">
        <v>0.19791666666666666</v>
      </c>
      <c r="L307" s="170">
        <v>0.19930555555555554</v>
      </c>
      <c r="M307" s="32" t="s">
        <v>41</v>
      </c>
      <c r="N307" s="170">
        <v>0.21597222222222223</v>
      </c>
      <c r="O307" s="32" t="s">
        <v>19</v>
      </c>
      <c r="P307" s="32" t="str">
        <f t="shared" ref="P307:P324" si="182">IF(M308=O307,"OK","POZOR")</f>
        <v>OK</v>
      </c>
      <c r="Q307" s="67">
        <f t="shared" ref="Q307:Q325" si="183">IF(ISNUMBER(G307),N307-L307,IF(F307="přejezd",N307-L307,0))</f>
        <v>1.6666666666666691E-2</v>
      </c>
      <c r="R307" s="67">
        <f t="shared" ref="R307:R325" si="184">IF(ISNUMBER(G307),L307-K307,0)</f>
        <v>1.388888888888884E-3</v>
      </c>
      <c r="S307" s="67">
        <f t="shared" ref="S307:S325" si="185">Q307+R307</f>
        <v>1.8055555555555575E-2</v>
      </c>
      <c r="T307" s="67"/>
      <c r="U307" s="32">
        <v>11.3</v>
      </c>
      <c r="V307" s="32">
        <f>INDEX('Počty dní'!A:E,MATCH(E307,'Počty dní'!C:C,0),4)</f>
        <v>205</v>
      </c>
      <c r="W307" s="33">
        <f>V307*U307</f>
        <v>2316.5</v>
      </c>
      <c r="X307" s="1"/>
    </row>
    <row r="308" spans="1:48" x14ac:dyDescent="0.3">
      <c r="A308" s="171">
        <v>219</v>
      </c>
      <c r="B308" s="35">
        <v>2019</v>
      </c>
      <c r="C308" s="34" t="s">
        <v>18</v>
      </c>
      <c r="D308" s="103"/>
      <c r="E308" s="34" t="str">
        <f t="shared" ref="E308:E324" si="186">CONCATENATE(C308,D308)</f>
        <v>X</v>
      </c>
      <c r="F308" s="34" t="s">
        <v>113</v>
      </c>
      <c r="G308" s="34">
        <v>7</v>
      </c>
      <c r="H308" s="34" t="str">
        <f>CONCATENATE(F308,"/",G308)</f>
        <v>XXX135/7</v>
      </c>
      <c r="I308" s="103" t="s">
        <v>65</v>
      </c>
      <c r="J308" s="103" t="s">
        <v>65</v>
      </c>
      <c r="K308" s="104">
        <v>0.21944444444444444</v>
      </c>
      <c r="L308" s="105">
        <v>0.22083333333333333</v>
      </c>
      <c r="M308" s="34" t="s">
        <v>19</v>
      </c>
      <c r="N308" s="105">
        <v>0.22569444444444445</v>
      </c>
      <c r="O308" s="34" t="s">
        <v>97</v>
      </c>
      <c r="P308" s="35" t="str">
        <f t="shared" si="182"/>
        <v>OK</v>
      </c>
      <c r="Q308" s="36">
        <f t="shared" ref="Q308:Q316" si="187">IF(ISNUMBER(G308),N308-L308,IF(F308="přejezd",N308-L308,0))</f>
        <v>4.8611111111111216E-3</v>
      </c>
      <c r="R308" s="36">
        <f t="shared" ref="R308:R316" si="188">IF(ISNUMBER(G308),L308-K308,0)</f>
        <v>1.388888888888884E-3</v>
      </c>
      <c r="S308" s="36">
        <f t="shared" ref="S308:S316" si="189">Q308+R308</f>
        <v>6.2500000000000056E-3</v>
      </c>
      <c r="T308" s="36">
        <f t="shared" ref="T308:T316" si="190">K308-N307</f>
        <v>3.4722222222222099E-3</v>
      </c>
      <c r="U308" s="35">
        <v>3.2</v>
      </c>
      <c r="V308" s="35">
        <f>INDEX('Počty dní'!A:E,MATCH(E308,'Počty dní'!C:C,0),4)</f>
        <v>205</v>
      </c>
      <c r="W308" s="65">
        <f>V308*U308</f>
        <v>656</v>
      </c>
      <c r="X308" s="1"/>
    </row>
    <row r="309" spans="1:48" x14ac:dyDescent="0.3">
      <c r="A309" s="171">
        <v>219</v>
      </c>
      <c r="B309" s="35">
        <v>2019</v>
      </c>
      <c r="C309" s="34" t="s">
        <v>18</v>
      </c>
      <c r="D309" s="103"/>
      <c r="E309" s="34" t="str">
        <f t="shared" si="186"/>
        <v>X</v>
      </c>
      <c r="F309" s="34" t="s">
        <v>113</v>
      </c>
      <c r="G309" s="34">
        <v>6</v>
      </c>
      <c r="H309" s="34" t="str">
        <f>CONCATENATE(F309,"/",G309)</f>
        <v>XXX135/6</v>
      </c>
      <c r="I309" s="103" t="s">
        <v>65</v>
      </c>
      <c r="J309" s="103" t="s">
        <v>65</v>
      </c>
      <c r="K309" s="104">
        <v>0.22569444444444445</v>
      </c>
      <c r="L309" s="105">
        <v>0.22638888888888889</v>
      </c>
      <c r="M309" s="34" t="s">
        <v>97</v>
      </c>
      <c r="N309" s="105">
        <v>0.23263888888888887</v>
      </c>
      <c r="O309" s="34" t="s">
        <v>19</v>
      </c>
      <c r="P309" s="35" t="str">
        <f t="shared" si="182"/>
        <v>OK</v>
      </c>
      <c r="Q309" s="36">
        <f t="shared" si="187"/>
        <v>6.2499999999999778E-3</v>
      </c>
      <c r="R309" s="36">
        <f t="shared" si="188"/>
        <v>6.9444444444444198E-4</v>
      </c>
      <c r="S309" s="36">
        <f t="shared" si="189"/>
        <v>6.9444444444444198E-3</v>
      </c>
      <c r="T309" s="36">
        <f t="shared" si="190"/>
        <v>0</v>
      </c>
      <c r="U309" s="35">
        <v>3.2</v>
      </c>
      <c r="V309" s="35">
        <f>INDEX('Počty dní'!A:E,MATCH(E309,'Počty dní'!C:C,0),4)</f>
        <v>205</v>
      </c>
      <c r="W309" s="65">
        <f>V309*U309</f>
        <v>656</v>
      </c>
      <c r="X309" s="1"/>
    </row>
    <row r="310" spans="1:48" x14ac:dyDescent="0.3">
      <c r="A310" s="171">
        <v>219</v>
      </c>
      <c r="B310" s="35">
        <v>2019</v>
      </c>
      <c r="C310" s="34" t="s">
        <v>18</v>
      </c>
      <c r="D310" s="103"/>
      <c r="E310" s="34" t="str">
        <f t="shared" si="186"/>
        <v>X</v>
      </c>
      <c r="F310" s="34" t="s">
        <v>120</v>
      </c>
      <c r="G310" s="34">
        <v>1</v>
      </c>
      <c r="H310" s="34" t="str">
        <f t="shared" ref="H310:H324" si="191">CONCATENATE(F310,"/",G310)</f>
        <v>XXX144/1</v>
      </c>
      <c r="I310" s="103" t="s">
        <v>65</v>
      </c>
      <c r="J310" s="103" t="s">
        <v>65</v>
      </c>
      <c r="K310" s="104">
        <v>0.27013888888888887</v>
      </c>
      <c r="L310" s="105">
        <v>0.27083333333333331</v>
      </c>
      <c r="M310" s="34" t="s">
        <v>19</v>
      </c>
      <c r="N310" s="105">
        <v>0.28750000000000003</v>
      </c>
      <c r="O310" s="34" t="s">
        <v>41</v>
      </c>
      <c r="P310" s="35" t="str">
        <f t="shared" si="182"/>
        <v>OK</v>
      </c>
      <c r="Q310" s="36">
        <f t="shared" si="187"/>
        <v>1.6666666666666718E-2</v>
      </c>
      <c r="R310" s="36">
        <f t="shared" si="188"/>
        <v>6.9444444444444198E-4</v>
      </c>
      <c r="S310" s="36">
        <f t="shared" si="189"/>
        <v>1.736111111111116E-2</v>
      </c>
      <c r="T310" s="36">
        <f t="shared" si="190"/>
        <v>3.7500000000000006E-2</v>
      </c>
      <c r="U310" s="35">
        <v>11.3</v>
      </c>
      <c r="V310" s="35">
        <f>INDEX('Počty dní'!A:E,MATCH(E310,'Počty dní'!C:C,0),4)</f>
        <v>205</v>
      </c>
      <c r="W310" s="65">
        <f t="shared" ref="W310:W324" si="192">V310*U310</f>
        <v>2316.5</v>
      </c>
      <c r="X310" s="1"/>
    </row>
    <row r="311" spans="1:48" x14ac:dyDescent="0.3">
      <c r="A311" s="171">
        <v>219</v>
      </c>
      <c r="B311" s="35">
        <v>2019</v>
      </c>
      <c r="C311" s="34" t="s">
        <v>18</v>
      </c>
      <c r="D311" s="103"/>
      <c r="E311" s="34" t="str">
        <f t="shared" si="186"/>
        <v>X</v>
      </c>
      <c r="F311" s="34" t="s">
        <v>120</v>
      </c>
      <c r="G311" s="34">
        <v>4</v>
      </c>
      <c r="H311" s="34" t="str">
        <f t="shared" si="191"/>
        <v>XXX144/4</v>
      </c>
      <c r="I311" s="103" t="s">
        <v>65</v>
      </c>
      <c r="J311" s="103" t="s">
        <v>65</v>
      </c>
      <c r="K311" s="104">
        <v>0.28958333333333336</v>
      </c>
      <c r="L311" s="105">
        <v>0.28958333333333336</v>
      </c>
      <c r="M311" s="34" t="s">
        <v>41</v>
      </c>
      <c r="N311" s="105">
        <v>0.30902777777777779</v>
      </c>
      <c r="O311" s="34" t="s">
        <v>28</v>
      </c>
      <c r="P311" s="35" t="str">
        <f t="shared" si="182"/>
        <v>OK</v>
      </c>
      <c r="Q311" s="36">
        <f t="shared" si="187"/>
        <v>1.9444444444444431E-2</v>
      </c>
      <c r="R311" s="36">
        <f t="shared" si="188"/>
        <v>0</v>
      </c>
      <c r="S311" s="36">
        <f t="shared" si="189"/>
        <v>1.9444444444444431E-2</v>
      </c>
      <c r="T311" s="36">
        <f t="shared" si="190"/>
        <v>2.0833333333333259E-3</v>
      </c>
      <c r="U311" s="35">
        <v>12.4</v>
      </c>
      <c r="V311" s="35">
        <f>INDEX('Počty dní'!A:E,MATCH(E311,'Počty dní'!C:C,0),4)</f>
        <v>205</v>
      </c>
      <c r="W311" s="65">
        <f t="shared" si="192"/>
        <v>2542</v>
      </c>
      <c r="X311" s="1"/>
    </row>
    <row r="312" spans="1:48" x14ac:dyDescent="0.3">
      <c r="A312" s="171">
        <v>219</v>
      </c>
      <c r="B312" s="35">
        <v>2019</v>
      </c>
      <c r="C312" s="34" t="s">
        <v>18</v>
      </c>
      <c r="D312" s="103"/>
      <c r="E312" s="34" t="str">
        <f t="shared" ref="E312:E318" si="193">CONCATENATE(C312,D312)</f>
        <v>X</v>
      </c>
      <c r="F312" s="34" t="s">
        <v>115</v>
      </c>
      <c r="G312" s="34">
        <v>5</v>
      </c>
      <c r="H312" s="34" t="str">
        <f t="shared" ref="H312:H318" si="194">CONCATENATE(F312,"/",G312)</f>
        <v>XXX139/5</v>
      </c>
      <c r="I312" s="103" t="s">
        <v>65</v>
      </c>
      <c r="J312" s="103" t="s">
        <v>65</v>
      </c>
      <c r="K312" s="104">
        <v>0.3354166666666667</v>
      </c>
      <c r="L312" s="105">
        <v>0.33680555555555558</v>
      </c>
      <c r="M312" s="34" t="s">
        <v>28</v>
      </c>
      <c r="N312" s="105">
        <v>0.35000000000000003</v>
      </c>
      <c r="O312" s="34" t="s">
        <v>33</v>
      </c>
      <c r="P312" s="35" t="str">
        <f t="shared" si="182"/>
        <v>OK</v>
      </c>
      <c r="Q312" s="36">
        <f t="shared" si="187"/>
        <v>1.3194444444444453E-2</v>
      </c>
      <c r="R312" s="36">
        <f t="shared" si="188"/>
        <v>1.388888888888884E-3</v>
      </c>
      <c r="S312" s="36">
        <f t="shared" si="189"/>
        <v>1.4583333333333337E-2</v>
      </c>
      <c r="T312" s="36">
        <f t="shared" si="190"/>
        <v>2.6388888888888906E-2</v>
      </c>
      <c r="U312" s="35">
        <v>11.1</v>
      </c>
      <c r="V312" s="35">
        <f>INDEX('Počty dní'!A:E,MATCH(E312,'Počty dní'!C:C,0),4)</f>
        <v>205</v>
      </c>
      <c r="W312" s="65">
        <f t="shared" ref="W312:W318" si="195">V312*U312</f>
        <v>2275.5</v>
      </c>
      <c r="X312" s="2"/>
    </row>
    <row r="313" spans="1:48" x14ac:dyDescent="0.3">
      <c r="A313" s="171">
        <v>219</v>
      </c>
      <c r="B313" s="35">
        <v>2019</v>
      </c>
      <c r="C313" s="34" t="s">
        <v>18</v>
      </c>
      <c r="D313" s="103"/>
      <c r="E313" s="34" t="str">
        <f t="shared" si="193"/>
        <v>X</v>
      </c>
      <c r="F313" s="34" t="s">
        <v>115</v>
      </c>
      <c r="G313" s="34">
        <v>8</v>
      </c>
      <c r="H313" s="34" t="str">
        <f t="shared" si="194"/>
        <v>XXX139/8</v>
      </c>
      <c r="I313" s="103" t="s">
        <v>65</v>
      </c>
      <c r="J313" s="103" t="s">
        <v>65</v>
      </c>
      <c r="K313" s="104">
        <v>0.35000000000000003</v>
      </c>
      <c r="L313" s="105">
        <v>0.3527777777777778</v>
      </c>
      <c r="M313" s="34" t="s">
        <v>33</v>
      </c>
      <c r="N313" s="105">
        <v>0.375</v>
      </c>
      <c r="O313" s="34" t="s">
        <v>30</v>
      </c>
      <c r="P313" s="35" t="str">
        <f t="shared" si="182"/>
        <v>OK</v>
      </c>
      <c r="Q313" s="36">
        <f t="shared" si="187"/>
        <v>2.2222222222222199E-2</v>
      </c>
      <c r="R313" s="36">
        <f t="shared" si="188"/>
        <v>2.7777777777777679E-3</v>
      </c>
      <c r="S313" s="36">
        <f t="shared" si="189"/>
        <v>2.4999999999999967E-2</v>
      </c>
      <c r="T313" s="36">
        <f t="shared" si="190"/>
        <v>0</v>
      </c>
      <c r="U313" s="35">
        <v>16.899999999999999</v>
      </c>
      <c r="V313" s="35">
        <f>INDEX('Počty dní'!A:E,MATCH(E313,'Počty dní'!C:C,0),4)</f>
        <v>205</v>
      </c>
      <c r="W313" s="65">
        <f t="shared" si="195"/>
        <v>3464.4999999999995</v>
      </c>
      <c r="X313" s="2"/>
    </row>
    <row r="314" spans="1:48" x14ac:dyDescent="0.3">
      <c r="A314" s="171">
        <v>219</v>
      </c>
      <c r="B314" s="35">
        <v>2019</v>
      </c>
      <c r="C314" s="35" t="s">
        <v>18</v>
      </c>
      <c r="D314" s="97"/>
      <c r="E314" s="35" t="str">
        <f t="shared" si="193"/>
        <v>X</v>
      </c>
      <c r="F314" s="35" t="s">
        <v>72</v>
      </c>
      <c r="G314" s="35"/>
      <c r="H314" s="35" t="str">
        <f t="shared" si="194"/>
        <v>přejezd/</v>
      </c>
      <c r="I314" s="103"/>
      <c r="J314" s="103" t="s">
        <v>65</v>
      </c>
      <c r="K314" s="99">
        <v>0.375</v>
      </c>
      <c r="L314" s="100">
        <v>0.375</v>
      </c>
      <c r="M314" s="34" t="s">
        <v>30</v>
      </c>
      <c r="N314" s="100">
        <v>0.37847222222222227</v>
      </c>
      <c r="O314" s="34" t="s">
        <v>28</v>
      </c>
      <c r="P314" s="35" t="str">
        <f t="shared" si="182"/>
        <v>OK</v>
      </c>
      <c r="Q314" s="36">
        <f t="shared" si="187"/>
        <v>3.4722222222222654E-3</v>
      </c>
      <c r="R314" s="36">
        <f t="shared" si="188"/>
        <v>0</v>
      </c>
      <c r="S314" s="36">
        <f t="shared" si="189"/>
        <v>3.4722222222222654E-3</v>
      </c>
      <c r="T314" s="36">
        <f t="shared" si="190"/>
        <v>0</v>
      </c>
      <c r="U314" s="35">
        <v>0</v>
      </c>
      <c r="V314" s="35">
        <f>INDEX('Počty dní'!A:E,MATCH(E314,'Počty dní'!C:C,0),4)</f>
        <v>205</v>
      </c>
      <c r="W314" s="65">
        <f t="shared" si="195"/>
        <v>0</v>
      </c>
      <c r="X314" s="2"/>
      <c r="AL314" s="6"/>
      <c r="AM314" s="6"/>
      <c r="AP314" s="7"/>
      <c r="AQ314" s="7"/>
      <c r="AR314" s="7"/>
      <c r="AS314" s="7"/>
      <c r="AT314" s="7"/>
      <c r="AU314" s="8"/>
      <c r="AV314" s="8"/>
    </row>
    <row r="315" spans="1:48" x14ac:dyDescent="0.3">
      <c r="A315" s="171">
        <v>219</v>
      </c>
      <c r="B315" s="35">
        <v>2019</v>
      </c>
      <c r="C315" s="34" t="s">
        <v>18</v>
      </c>
      <c r="D315" s="103"/>
      <c r="E315" s="34" t="str">
        <f t="shared" si="193"/>
        <v>X</v>
      </c>
      <c r="F315" s="34" t="s">
        <v>112</v>
      </c>
      <c r="G315" s="34">
        <v>12</v>
      </c>
      <c r="H315" s="34" t="str">
        <f t="shared" si="194"/>
        <v>XXX136/12</v>
      </c>
      <c r="I315" s="103" t="s">
        <v>65</v>
      </c>
      <c r="J315" s="103" t="s">
        <v>65</v>
      </c>
      <c r="K315" s="104">
        <v>0.41875000000000001</v>
      </c>
      <c r="L315" s="105">
        <v>0.42083333333333334</v>
      </c>
      <c r="M315" s="34" t="s">
        <v>28</v>
      </c>
      <c r="N315" s="105">
        <v>0.44166666666666665</v>
      </c>
      <c r="O315" s="34" t="s">
        <v>21</v>
      </c>
      <c r="P315" s="35" t="str">
        <f t="shared" si="182"/>
        <v>OK</v>
      </c>
      <c r="Q315" s="36">
        <f t="shared" si="187"/>
        <v>2.0833333333333315E-2</v>
      </c>
      <c r="R315" s="36">
        <f t="shared" si="188"/>
        <v>2.0833333333333259E-3</v>
      </c>
      <c r="S315" s="36">
        <f t="shared" si="189"/>
        <v>2.2916666666666641E-2</v>
      </c>
      <c r="T315" s="36">
        <f t="shared" si="190"/>
        <v>4.0277777777777746E-2</v>
      </c>
      <c r="U315" s="35">
        <v>16.100000000000001</v>
      </c>
      <c r="V315" s="35">
        <f>INDEX('Počty dní'!A:E,MATCH(E315,'Počty dní'!C:C,0),4)</f>
        <v>205</v>
      </c>
      <c r="W315" s="65">
        <f t="shared" si="195"/>
        <v>3300.5000000000005</v>
      </c>
      <c r="X315" s="1"/>
    </row>
    <row r="316" spans="1:48" x14ac:dyDescent="0.3">
      <c r="A316" s="171">
        <v>219</v>
      </c>
      <c r="B316" s="35">
        <v>2019</v>
      </c>
      <c r="C316" s="34" t="s">
        <v>18</v>
      </c>
      <c r="D316" s="103"/>
      <c r="E316" s="34" t="str">
        <f t="shared" si="193"/>
        <v>X</v>
      </c>
      <c r="F316" s="34" t="s">
        <v>112</v>
      </c>
      <c r="G316" s="34">
        <v>15</v>
      </c>
      <c r="H316" s="34" t="str">
        <f t="shared" si="194"/>
        <v>XXX136/15</v>
      </c>
      <c r="I316" s="103" t="s">
        <v>65</v>
      </c>
      <c r="J316" s="103" t="s">
        <v>65</v>
      </c>
      <c r="K316" s="104">
        <v>0.47222222222222227</v>
      </c>
      <c r="L316" s="105">
        <v>0.47500000000000003</v>
      </c>
      <c r="M316" s="34" t="s">
        <v>21</v>
      </c>
      <c r="N316" s="105">
        <v>0.49444444444444446</v>
      </c>
      <c r="O316" s="34" t="s">
        <v>28</v>
      </c>
      <c r="P316" s="35" t="str">
        <f t="shared" si="182"/>
        <v>OK</v>
      </c>
      <c r="Q316" s="36">
        <f t="shared" si="187"/>
        <v>1.9444444444444431E-2</v>
      </c>
      <c r="R316" s="36">
        <f t="shared" si="188"/>
        <v>2.7777777777777679E-3</v>
      </c>
      <c r="S316" s="36">
        <f t="shared" si="189"/>
        <v>2.2222222222222199E-2</v>
      </c>
      <c r="T316" s="36">
        <f t="shared" si="190"/>
        <v>3.0555555555555614E-2</v>
      </c>
      <c r="U316" s="35">
        <v>16.100000000000001</v>
      </c>
      <c r="V316" s="35">
        <f>INDEX('Počty dní'!A:E,MATCH(E316,'Počty dní'!C:C,0),4)</f>
        <v>205</v>
      </c>
      <c r="W316" s="65">
        <f t="shared" si="195"/>
        <v>3300.5000000000005</v>
      </c>
      <c r="X316" s="1"/>
    </row>
    <row r="317" spans="1:48" x14ac:dyDescent="0.3">
      <c r="A317" s="171">
        <v>219</v>
      </c>
      <c r="B317" s="35">
        <v>2019</v>
      </c>
      <c r="C317" s="34" t="s">
        <v>18</v>
      </c>
      <c r="D317" s="103">
        <v>10</v>
      </c>
      <c r="E317" s="34" t="str">
        <f t="shared" si="193"/>
        <v>X10</v>
      </c>
      <c r="F317" s="34" t="s">
        <v>120</v>
      </c>
      <c r="G317" s="34">
        <v>9</v>
      </c>
      <c r="H317" s="34" t="str">
        <f t="shared" si="194"/>
        <v>XXX144/9</v>
      </c>
      <c r="I317" s="103" t="s">
        <v>65</v>
      </c>
      <c r="J317" s="103" t="s">
        <v>65</v>
      </c>
      <c r="K317" s="104">
        <v>0.56180555555555556</v>
      </c>
      <c r="L317" s="105">
        <v>0.5625</v>
      </c>
      <c r="M317" s="34" t="s">
        <v>28</v>
      </c>
      <c r="N317" s="105">
        <v>0.58263888888888882</v>
      </c>
      <c r="O317" s="34" t="s">
        <v>41</v>
      </c>
      <c r="P317" s="35" t="str">
        <f t="shared" si="182"/>
        <v>OK</v>
      </c>
      <c r="Q317" s="36">
        <f t="shared" si="183"/>
        <v>2.0138888888888817E-2</v>
      </c>
      <c r="R317" s="36">
        <f t="shared" si="184"/>
        <v>6.9444444444444198E-4</v>
      </c>
      <c r="S317" s="36">
        <f t="shared" si="185"/>
        <v>2.0833333333333259E-2</v>
      </c>
      <c r="T317" s="36">
        <f t="shared" ref="T317:T325" si="196">K317-N316</f>
        <v>6.7361111111111094E-2</v>
      </c>
      <c r="U317" s="35">
        <v>12.4</v>
      </c>
      <c r="V317" s="35">
        <f>INDEX('Počty dní'!A:E,MATCH(E317,'Počty dní'!C:C,0),4)</f>
        <v>195</v>
      </c>
      <c r="W317" s="65">
        <f t="shared" si="195"/>
        <v>2418</v>
      </c>
      <c r="X317" s="1"/>
    </row>
    <row r="318" spans="1:48" x14ac:dyDescent="0.3">
      <c r="A318" s="171">
        <v>219</v>
      </c>
      <c r="B318" s="35">
        <v>2019</v>
      </c>
      <c r="C318" s="34" t="s">
        <v>18</v>
      </c>
      <c r="D318" s="103">
        <v>10</v>
      </c>
      <c r="E318" s="34" t="str">
        <f t="shared" si="193"/>
        <v>X10</v>
      </c>
      <c r="F318" s="34" t="s">
        <v>120</v>
      </c>
      <c r="G318" s="34">
        <v>12</v>
      </c>
      <c r="H318" s="34" t="str">
        <f t="shared" si="194"/>
        <v>XXX144/12</v>
      </c>
      <c r="I318" s="103" t="s">
        <v>65</v>
      </c>
      <c r="J318" s="103" t="s">
        <v>65</v>
      </c>
      <c r="K318" s="104">
        <v>0.58402777777777781</v>
      </c>
      <c r="L318" s="105">
        <v>0.58472222222222225</v>
      </c>
      <c r="M318" s="34" t="s">
        <v>41</v>
      </c>
      <c r="N318" s="105">
        <v>0.60347222222222219</v>
      </c>
      <c r="O318" s="34" t="s">
        <v>28</v>
      </c>
      <c r="P318" s="35" t="str">
        <f t="shared" si="182"/>
        <v>OK</v>
      </c>
      <c r="Q318" s="36">
        <f t="shared" ref="Q318:Q320" si="197">IF(ISNUMBER(G318),N318-L318,IF(F318="přejezd",N318-L318,0))</f>
        <v>1.8749999999999933E-2</v>
      </c>
      <c r="R318" s="36">
        <f t="shared" ref="R318:R320" si="198">IF(ISNUMBER(G318),L318-K318,0)</f>
        <v>6.9444444444444198E-4</v>
      </c>
      <c r="S318" s="36">
        <f t="shared" ref="S318:S320" si="199">Q318+R318</f>
        <v>1.9444444444444375E-2</v>
      </c>
      <c r="T318" s="36">
        <f t="shared" ref="T318:T320" si="200">K318-N317</f>
        <v>1.388888888888995E-3</v>
      </c>
      <c r="U318" s="35">
        <v>12.4</v>
      </c>
      <c r="V318" s="35">
        <f>INDEX('Počty dní'!A:E,MATCH(E318,'Počty dní'!C:C,0),4)</f>
        <v>195</v>
      </c>
      <c r="W318" s="65">
        <f t="shared" si="195"/>
        <v>2418</v>
      </c>
      <c r="X318" s="1"/>
    </row>
    <row r="319" spans="1:48" x14ac:dyDescent="0.3">
      <c r="A319" s="171">
        <v>219</v>
      </c>
      <c r="B319" s="35">
        <v>2019</v>
      </c>
      <c r="C319" s="34" t="s">
        <v>18</v>
      </c>
      <c r="D319" s="103"/>
      <c r="E319" s="34" t="str">
        <f t="shared" si="186"/>
        <v>X</v>
      </c>
      <c r="F319" s="34" t="s">
        <v>120</v>
      </c>
      <c r="G319" s="34">
        <v>11</v>
      </c>
      <c r="H319" s="34" t="str">
        <f t="shared" si="191"/>
        <v>XXX144/11</v>
      </c>
      <c r="I319" s="103" t="s">
        <v>65</v>
      </c>
      <c r="J319" s="103" t="s">
        <v>65</v>
      </c>
      <c r="K319" s="104">
        <v>0.60347222222222219</v>
      </c>
      <c r="L319" s="105">
        <v>0.60416666666666663</v>
      </c>
      <c r="M319" s="34" t="s">
        <v>28</v>
      </c>
      <c r="N319" s="105">
        <v>0.62430555555555556</v>
      </c>
      <c r="O319" s="34" t="s">
        <v>41</v>
      </c>
      <c r="P319" s="35" t="str">
        <f t="shared" si="182"/>
        <v>OK</v>
      </c>
      <c r="Q319" s="36">
        <f t="shared" si="197"/>
        <v>2.0138888888888928E-2</v>
      </c>
      <c r="R319" s="36">
        <f t="shared" si="198"/>
        <v>6.9444444444444198E-4</v>
      </c>
      <c r="S319" s="36">
        <f t="shared" si="199"/>
        <v>2.083333333333337E-2</v>
      </c>
      <c r="T319" s="36">
        <f t="shared" si="200"/>
        <v>0</v>
      </c>
      <c r="U319" s="35">
        <v>12.4</v>
      </c>
      <c r="V319" s="35">
        <f>INDEX('Počty dní'!A:E,MATCH(E319,'Počty dní'!C:C,0),4)</f>
        <v>205</v>
      </c>
      <c r="W319" s="65">
        <f t="shared" si="192"/>
        <v>2542</v>
      </c>
      <c r="X319" s="1"/>
    </row>
    <row r="320" spans="1:48" x14ac:dyDescent="0.3">
      <c r="A320" s="171">
        <v>219</v>
      </c>
      <c r="B320" s="35">
        <v>2019</v>
      </c>
      <c r="C320" s="34" t="s">
        <v>18</v>
      </c>
      <c r="D320" s="103"/>
      <c r="E320" s="34" t="str">
        <f t="shared" si="186"/>
        <v>X</v>
      </c>
      <c r="F320" s="34" t="s">
        <v>120</v>
      </c>
      <c r="G320" s="34">
        <v>14</v>
      </c>
      <c r="H320" s="34" t="str">
        <f t="shared" si="191"/>
        <v>XXX144/14</v>
      </c>
      <c r="I320" s="103" t="s">
        <v>65</v>
      </c>
      <c r="J320" s="103" t="s">
        <v>65</v>
      </c>
      <c r="K320" s="104">
        <v>0.62569444444444444</v>
      </c>
      <c r="L320" s="105">
        <v>0.62638888888888888</v>
      </c>
      <c r="M320" s="34" t="s">
        <v>41</v>
      </c>
      <c r="N320" s="105">
        <v>0.64513888888888882</v>
      </c>
      <c r="O320" s="34" t="s">
        <v>28</v>
      </c>
      <c r="P320" s="35" t="str">
        <f t="shared" si="182"/>
        <v>OK</v>
      </c>
      <c r="Q320" s="36">
        <f t="shared" si="197"/>
        <v>1.8749999999999933E-2</v>
      </c>
      <c r="R320" s="36">
        <f t="shared" si="198"/>
        <v>6.9444444444444198E-4</v>
      </c>
      <c r="S320" s="36">
        <f t="shared" si="199"/>
        <v>1.9444444444444375E-2</v>
      </c>
      <c r="T320" s="36">
        <f t="shared" si="200"/>
        <v>1.388888888888884E-3</v>
      </c>
      <c r="U320" s="35">
        <v>12.4</v>
      </c>
      <c r="V320" s="35">
        <f>INDEX('Počty dní'!A:E,MATCH(E320,'Počty dní'!C:C,0),4)</f>
        <v>205</v>
      </c>
      <c r="W320" s="65">
        <f t="shared" si="192"/>
        <v>2542</v>
      </c>
      <c r="X320" s="1"/>
    </row>
    <row r="321" spans="1:24" x14ac:dyDescent="0.3">
      <c r="A321" s="171">
        <v>219</v>
      </c>
      <c r="B321" s="35">
        <v>2019</v>
      </c>
      <c r="C321" s="34" t="s">
        <v>18</v>
      </c>
      <c r="D321" s="103"/>
      <c r="E321" s="34" t="str">
        <f>CONCATENATE(C321,D321)</f>
        <v>X</v>
      </c>
      <c r="F321" s="34" t="s">
        <v>115</v>
      </c>
      <c r="G321" s="34">
        <v>13</v>
      </c>
      <c r="H321" s="34" t="str">
        <f>CONCATENATE(F321,"/",G321)</f>
        <v>XXX139/13</v>
      </c>
      <c r="I321" s="103" t="s">
        <v>65</v>
      </c>
      <c r="J321" s="103" t="s">
        <v>65</v>
      </c>
      <c r="K321" s="104">
        <v>0.67013888888888884</v>
      </c>
      <c r="L321" s="105">
        <v>0.67013888888888884</v>
      </c>
      <c r="M321" s="34" t="s">
        <v>28</v>
      </c>
      <c r="N321" s="105">
        <v>0.67569444444444438</v>
      </c>
      <c r="O321" s="34" t="s">
        <v>32</v>
      </c>
      <c r="P321" s="35" t="str">
        <f t="shared" si="182"/>
        <v>OK</v>
      </c>
      <c r="Q321" s="36">
        <f t="shared" si="183"/>
        <v>5.5555555555555358E-3</v>
      </c>
      <c r="R321" s="36">
        <f t="shared" si="184"/>
        <v>0</v>
      </c>
      <c r="S321" s="36">
        <f t="shared" si="185"/>
        <v>5.5555555555555358E-3</v>
      </c>
      <c r="T321" s="36">
        <f t="shared" si="196"/>
        <v>2.5000000000000022E-2</v>
      </c>
      <c r="U321" s="35">
        <v>4.5</v>
      </c>
      <c r="V321" s="35">
        <f>INDEX('Počty dní'!A:E,MATCH(E321,'Počty dní'!C:C,0),4)</f>
        <v>205</v>
      </c>
      <c r="W321" s="65">
        <f>V321*U321</f>
        <v>922.5</v>
      </c>
      <c r="X321" s="1"/>
    </row>
    <row r="322" spans="1:24" x14ac:dyDescent="0.3">
      <c r="A322" s="171">
        <v>219</v>
      </c>
      <c r="B322" s="35">
        <v>2019</v>
      </c>
      <c r="C322" s="34" t="s">
        <v>18</v>
      </c>
      <c r="D322" s="103"/>
      <c r="E322" s="34" t="str">
        <f>CONCATENATE(C322,D322)</f>
        <v>X</v>
      </c>
      <c r="F322" s="34" t="s">
        <v>115</v>
      </c>
      <c r="G322" s="34">
        <v>18</v>
      </c>
      <c r="H322" s="34" t="str">
        <f>CONCATENATE(F322,"/",G322)</f>
        <v>XXX139/18</v>
      </c>
      <c r="I322" s="103" t="s">
        <v>65</v>
      </c>
      <c r="J322" s="103" t="s">
        <v>65</v>
      </c>
      <c r="K322" s="104">
        <v>0.6791666666666667</v>
      </c>
      <c r="L322" s="105">
        <v>0.6791666666666667</v>
      </c>
      <c r="M322" s="34" t="s">
        <v>32</v>
      </c>
      <c r="N322" s="105">
        <v>0.68472222222222223</v>
      </c>
      <c r="O322" s="34" t="s">
        <v>28</v>
      </c>
      <c r="P322" s="35" t="str">
        <f t="shared" si="182"/>
        <v>OK</v>
      </c>
      <c r="Q322" s="36">
        <f t="shared" si="183"/>
        <v>5.5555555555555358E-3</v>
      </c>
      <c r="R322" s="36">
        <f t="shared" si="184"/>
        <v>0</v>
      </c>
      <c r="S322" s="36">
        <f t="shared" si="185"/>
        <v>5.5555555555555358E-3</v>
      </c>
      <c r="T322" s="36">
        <f t="shared" si="196"/>
        <v>3.4722222222223209E-3</v>
      </c>
      <c r="U322" s="35">
        <v>4.5</v>
      </c>
      <c r="V322" s="35">
        <f>INDEX('Počty dní'!A:E,MATCH(E322,'Počty dní'!C:C,0),4)</f>
        <v>205</v>
      </c>
      <c r="W322" s="65">
        <f>V322*U322</f>
        <v>922.5</v>
      </c>
      <c r="X322" s="1"/>
    </row>
    <row r="323" spans="1:24" x14ac:dyDescent="0.3">
      <c r="A323" s="171">
        <v>219</v>
      </c>
      <c r="B323" s="35">
        <v>2019</v>
      </c>
      <c r="C323" s="34" t="s">
        <v>18</v>
      </c>
      <c r="D323" s="103"/>
      <c r="E323" s="34" t="str">
        <f t="shared" si="186"/>
        <v>X</v>
      </c>
      <c r="F323" s="34" t="s">
        <v>120</v>
      </c>
      <c r="G323" s="34">
        <v>13</v>
      </c>
      <c r="H323" s="34" t="str">
        <f t="shared" si="191"/>
        <v>XXX144/13</v>
      </c>
      <c r="I323" s="103" t="s">
        <v>65</v>
      </c>
      <c r="J323" s="103" t="s">
        <v>65</v>
      </c>
      <c r="K323" s="104">
        <v>0.68611111111111101</v>
      </c>
      <c r="L323" s="105">
        <v>0.6875</v>
      </c>
      <c r="M323" s="34" t="s">
        <v>28</v>
      </c>
      <c r="N323" s="105">
        <v>0.70763888888888893</v>
      </c>
      <c r="O323" s="34" t="s">
        <v>41</v>
      </c>
      <c r="P323" s="35" t="str">
        <f t="shared" si="182"/>
        <v>OK</v>
      </c>
      <c r="Q323" s="36">
        <f t="shared" si="183"/>
        <v>2.0138888888888928E-2</v>
      </c>
      <c r="R323" s="36">
        <f t="shared" si="184"/>
        <v>1.388888888888995E-3</v>
      </c>
      <c r="S323" s="36">
        <f t="shared" si="185"/>
        <v>2.1527777777777923E-2</v>
      </c>
      <c r="T323" s="36">
        <f t="shared" si="196"/>
        <v>1.3888888888887729E-3</v>
      </c>
      <c r="U323" s="35">
        <v>12.4</v>
      </c>
      <c r="V323" s="35">
        <f>INDEX('Počty dní'!A:E,MATCH(E323,'Počty dní'!C:C,0),4)</f>
        <v>205</v>
      </c>
      <c r="W323" s="65">
        <f t="shared" si="192"/>
        <v>2542</v>
      </c>
      <c r="X323" s="1"/>
    </row>
    <row r="324" spans="1:24" x14ac:dyDescent="0.3">
      <c r="A324" s="171">
        <v>219</v>
      </c>
      <c r="B324" s="35">
        <v>2019</v>
      </c>
      <c r="C324" s="34" t="s">
        <v>18</v>
      </c>
      <c r="D324" s="103"/>
      <c r="E324" s="34" t="str">
        <f t="shared" si="186"/>
        <v>X</v>
      </c>
      <c r="F324" s="34" t="s">
        <v>120</v>
      </c>
      <c r="G324" s="34">
        <v>16</v>
      </c>
      <c r="H324" s="34" t="str">
        <f t="shared" si="191"/>
        <v>XXX144/16</v>
      </c>
      <c r="I324" s="103" t="s">
        <v>65</v>
      </c>
      <c r="J324" s="103" t="s">
        <v>65</v>
      </c>
      <c r="K324" s="104">
        <v>0.70972222222222225</v>
      </c>
      <c r="L324" s="105">
        <v>0.70972222222222225</v>
      </c>
      <c r="M324" s="34" t="s">
        <v>41</v>
      </c>
      <c r="N324" s="105">
        <v>0.7284722222222223</v>
      </c>
      <c r="O324" s="34" t="s">
        <v>28</v>
      </c>
      <c r="P324" s="35" t="str">
        <f t="shared" si="182"/>
        <v>OK</v>
      </c>
      <c r="Q324" s="36">
        <f t="shared" si="183"/>
        <v>1.8750000000000044E-2</v>
      </c>
      <c r="R324" s="36">
        <f t="shared" si="184"/>
        <v>0</v>
      </c>
      <c r="S324" s="36">
        <f t="shared" si="185"/>
        <v>1.8750000000000044E-2</v>
      </c>
      <c r="T324" s="36">
        <f t="shared" si="196"/>
        <v>2.0833333333333259E-3</v>
      </c>
      <c r="U324" s="35">
        <v>12.4</v>
      </c>
      <c r="V324" s="35">
        <f>INDEX('Počty dní'!A:E,MATCH(E324,'Počty dní'!C:C,0),4)</f>
        <v>205</v>
      </c>
      <c r="W324" s="65">
        <f t="shared" si="192"/>
        <v>2542</v>
      </c>
      <c r="X324" s="1"/>
    </row>
    <row r="325" spans="1:24" ht="15" thickBot="1" x14ac:dyDescent="0.35">
      <c r="A325" s="172">
        <v>219</v>
      </c>
      <c r="B325" s="37">
        <v>2019</v>
      </c>
      <c r="C325" s="75" t="s">
        <v>18</v>
      </c>
      <c r="D325" s="151"/>
      <c r="E325" s="75" t="str">
        <f>CONCATENATE(C325,D325)</f>
        <v>X</v>
      </c>
      <c r="F325" s="75" t="s">
        <v>120</v>
      </c>
      <c r="G325" s="75">
        <v>15</v>
      </c>
      <c r="H325" s="75" t="str">
        <f>CONCATENATE(F325,"/",G325)</f>
        <v>XXX144/15</v>
      </c>
      <c r="I325" s="151" t="s">
        <v>65</v>
      </c>
      <c r="J325" s="151" t="s">
        <v>65</v>
      </c>
      <c r="K325" s="173">
        <v>0.76944444444444438</v>
      </c>
      <c r="L325" s="174">
        <v>0.77083333333333337</v>
      </c>
      <c r="M325" s="75" t="s">
        <v>28</v>
      </c>
      <c r="N325" s="174">
        <v>0.7909722222222223</v>
      </c>
      <c r="O325" s="75" t="s">
        <v>41</v>
      </c>
      <c r="P325" s="37"/>
      <c r="Q325" s="68">
        <f t="shared" si="183"/>
        <v>2.0138888888888928E-2</v>
      </c>
      <c r="R325" s="68">
        <f t="shared" si="184"/>
        <v>1.388888888888995E-3</v>
      </c>
      <c r="S325" s="68">
        <f t="shared" si="185"/>
        <v>2.1527777777777923E-2</v>
      </c>
      <c r="T325" s="68">
        <f t="shared" si="196"/>
        <v>4.0972222222222077E-2</v>
      </c>
      <c r="U325" s="37">
        <v>12.4</v>
      </c>
      <c r="V325" s="37">
        <f>INDEX('Počty dní'!A:E,MATCH(E325,'Počty dní'!C:C,0),4)</f>
        <v>205</v>
      </c>
      <c r="W325" s="69">
        <f>V325*U325</f>
        <v>2542</v>
      </c>
      <c r="X325" s="1"/>
    </row>
    <row r="326" spans="1:24" ht="15" thickBot="1" x14ac:dyDescent="0.35">
      <c r="A326" s="115" t="str">
        <f ca="1">CONCATENATE(INDIRECT("R[-3]C[0]",FALSE),"celkem")</f>
        <v>219celkem</v>
      </c>
      <c r="B326" s="70"/>
      <c r="C326" s="70" t="str">
        <f ca="1">INDIRECT("R[-1]C[12]",FALSE)</f>
        <v>Fryšava,,u Peňázů</v>
      </c>
      <c r="D326" s="80"/>
      <c r="E326" s="70"/>
      <c r="F326" s="80"/>
      <c r="G326" s="70"/>
      <c r="H326" s="116"/>
      <c r="I326" s="117"/>
      <c r="J326" s="118" t="str">
        <f ca="1">INDIRECT("R[-3]C[0]",FALSE)</f>
        <v>S</v>
      </c>
      <c r="K326" s="119"/>
      <c r="L326" s="120"/>
      <c r="M326" s="121"/>
      <c r="N326" s="120"/>
      <c r="O326" s="122"/>
      <c r="P326" s="70"/>
      <c r="Q326" s="71">
        <f>SUM(Q307:Q325)</f>
        <v>0.29097222222222219</v>
      </c>
      <c r="R326" s="71">
        <f>SUM(R307:R325)</f>
        <v>1.8750000000000155E-2</v>
      </c>
      <c r="S326" s="71">
        <f>SUM(S307:S325)</f>
        <v>0.30972222222222234</v>
      </c>
      <c r="T326" s="71">
        <f>SUM(T307:T325)</f>
        <v>0.28333333333333333</v>
      </c>
      <c r="U326" s="72">
        <f>SUM(U307:U325)</f>
        <v>197.40000000000003</v>
      </c>
      <c r="V326" s="73"/>
      <c r="W326" s="74">
        <f>SUM(W307:W325)</f>
        <v>40219</v>
      </c>
      <c r="X326" s="1"/>
    </row>
    <row r="327" spans="1:24" x14ac:dyDescent="0.3">
      <c r="C327" s="43"/>
      <c r="D327" s="147"/>
      <c r="E327" s="43"/>
      <c r="L327" s="139"/>
      <c r="M327" s="141"/>
      <c r="N327" s="139"/>
      <c r="O327" s="141"/>
      <c r="X327" s="1"/>
    </row>
    <row r="328" spans="1:24" ht="15" thickBot="1" x14ac:dyDescent="0.35">
      <c r="C328" s="43"/>
      <c r="D328" s="147"/>
      <c r="E328" s="43"/>
      <c r="G328" s="43"/>
      <c r="H328" s="43"/>
      <c r="L328" s="139"/>
      <c r="M328" s="43"/>
      <c r="N328" s="139"/>
      <c r="O328" s="43"/>
    </row>
    <row r="329" spans="1:24" x14ac:dyDescent="0.3">
      <c r="A329" s="89">
        <v>220</v>
      </c>
      <c r="B329" s="32">
        <v>2020</v>
      </c>
      <c r="C329" s="32" t="s">
        <v>18</v>
      </c>
      <c r="D329" s="90"/>
      <c r="E329" s="32" t="str">
        <f t="shared" ref="E329:E342" si="201">CONCATENATE(C329,D329)</f>
        <v>X</v>
      </c>
      <c r="F329" s="32" t="s">
        <v>118</v>
      </c>
      <c r="G329" s="32">
        <v>1</v>
      </c>
      <c r="H329" s="32" t="str">
        <f t="shared" ref="H329:H342" si="202">CONCATENATE(F329,"/",G329)</f>
        <v>XXX142/1</v>
      </c>
      <c r="I329" s="90" t="s">
        <v>65</v>
      </c>
      <c r="J329" s="90" t="s">
        <v>65</v>
      </c>
      <c r="K329" s="169">
        <v>0.18124999999999999</v>
      </c>
      <c r="L329" s="170">
        <v>0.18194444444444444</v>
      </c>
      <c r="M329" s="32" t="s">
        <v>36</v>
      </c>
      <c r="N329" s="170">
        <v>0.19791666666666666</v>
      </c>
      <c r="O329" s="32" t="s">
        <v>27</v>
      </c>
      <c r="P329" s="32" t="str">
        <f t="shared" ref="P329:P341" si="203">IF(M330=O329,"OK","POZOR")</f>
        <v>OK</v>
      </c>
      <c r="Q329" s="67">
        <f t="shared" ref="Q329:Q342" si="204">IF(ISNUMBER(G329),N329-L329,IF(F329="přejezd",N329-L329,0))</f>
        <v>1.5972222222222221E-2</v>
      </c>
      <c r="R329" s="67">
        <f t="shared" ref="R329:R342" si="205">IF(ISNUMBER(G329),L329-K329,0)</f>
        <v>6.9444444444444198E-4</v>
      </c>
      <c r="S329" s="67">
        <f t="shared" ref="S329:S342" si="206">Q329+R329</f>
        <v>1.6666666666666663E-2</v>
      </c>
      <c r="T329" s="67"/>
      <c r="U329" s="32">
        <v>13.9</v>
      </c>
      <c r="V329" s="32">
        <f>INDEX('Počty dní'!A:E,MATCH(E329,'Počty dní'!C:C,0),4)</f>
        <v>205</v>
      </c>
      <c r="W329" s="33">
        <f t="shared" ref="W329:W342" si="207">V329*U329</f>
        <v>2849.5</v>
      </c>
    </row>
    <row r="330" spans="1:24" x14ac:dyDescent="0.3">
      <c r="A330" s="171">
        <v>220</v>
      </c>
      <c r="B330" s="35">
        <v>2020</v>
      </c>
      <c r="C330" s="34" t="s">
        <v>18</v>
      </c>
      <c r="D330" s="103"/>
      <c r="E330" s="34" t="str">
        <f t="shared" si="201"/>
        <v>X</v>
      </c>
      <c r="F330" s="34" t="s">
        <v>118</v>
      </c>
      <c r="G330" s="34">
        <v>2</v>
      </c>
      <c r="H330" s="34" t="str">
        <f t="shared" si="202"/>
        <v>XXX142/2</v>
      </c>
      <c r="I330" s="103" t="s">
        <v>65</v>
      </c>
      <c r="J330" s="103" t="s">
        <v>65</v>
      </c>
      <c r="K330" s="104">
        <v>0.21736111111111112</v>
      </c>
      <c r="L330" s="105">
        <v>0.21805555555555556</v>
      </c>
      <c r="M330" s="34" t="s">
        <v>27</v>
      </c>
      <c r="N330" s="105">
        <v>0.23472222222222219</v>
      </c>
      <c r="O330" s="34" t="s">
        <v>36</v>
      </c>
      <c r="P330" s="35" t="str">
        <f t="shared" si="203"/>
        <v>OK</v>
      </c>
      <c r="Q330" s="36">
        <f t="shared" si="204"/>
        <v>1.6666666666666635E-2</v>
      </c>
      <c r="R330" s="36">
        <f t="shared" si="205"/>
        <v>6.9444444444444198E-4</v>
      </c>
      <c r="S330" s="36">
        <f t="shared" si="206"/>
        <v>1.7361111111111077E-2</v>
      </c>
      <c r="T330" s="36">
        <f t="shared" ref="T330:T342" si="208">K330-N329</f>
        <v>1.9444444444444459E-2</v>
      </c>
      <c r="U330" s="35">
        <v>13.9</v>
      </c>
      <c r="V330" s="35">
        <f>INDEX('Počty dní'!A:E,MATCH(E330,'Počty dní'!C:C,0),4)</f>
        <v>205</v>
      </c>
      <c r="W330" s="65">
        <f t="shared" si="207"/>
        <v>2849.5</v>
      </c>
    </row>
    <row r="331" spans="1:24" x14ac:dyDescent="0.3">
      <c r="A331" s="171">
        <v>220</v>
      </c>
      <c r="B331" s="35">
        <v>2020</v>
      </c>
      <c r="C331" s="34" t="s">
        <v>18</v>
      </c>
      <c r="D331" s="103"/>
      <c r="E331" s="34" t="str">
        <f t="shared" si="201"/>
        <v>X</v>
      </c>
      <c r="F331" s="34" t="s">
        <v>118</v>
      </c>
      <c r="G331" s="34">
        <v>3</v>
      </c>
      <c r="H331" s="34" t="str">
        <f t="shared" si="202"/>
        <v>XXX142/3</v>
      </c>
      <c r="I331" s="103" t="s">
        <v>65</v>
      </c>
      <c r="J331" s="103" t="s">
        <v>65</v>
      </c>
      <c r="K331" s="104">
        <v>0.25972222222222224</v>
      </c>
      <c r="L331" s="105">
        <v>0.26041666666666669</v>
      </c>
      <c r="M331" s="34" t="s">
        <v>36</v>
      </c>
      <c r="N331" s="105">
        <v>0.27499999999999997</v>
      </c>
      <c r="O331" s="34" t="s">
        <v>37</v>
      </c>
      <c r="P331" s="35" t="str">
        <f t="shared" si="203"/>
        <v>OK</v>
      </c>
      <c r="Q331" s="36">
        <f t="shared" si="204"/>
        <v>1.4583333333333282E-2</v>
      </c>
      <c r="R331" s="36">
        <f t="shared" si="205"/>
        <v>6.9444444444444198E-4</v>
      </c>
      <c r="S331" s="36">
        <f t="shared" si="206"/>
        <v>1.5277777777777724E-2</v>
      </c>
      <c r="T331" s="36">
        <f t="shared" si="208"/>
        <v>2.500000000000005E-2</v>
      </c>
      <c r="U331" s="35">
        <v>13.2</v>
      </c>
      <c r="V331" s="35">
        <f>INDEX('Počty dní'!A:E,MATCH(E331,'Počty dní'!C:C,0),4)</f>
        <v>205</v>
      </c>
      <c r="W331" s="65">
        <f t="shared" si="207"/>
        <v>2706</v>
      </c>
    </row>
    <row r="332" spans="1:24" x14ac:dyDescent="0.3">
      <c r="A332" s="171">
        <v>220</v>
      </c>
      <c r="B332" s="35">
        <v>2020</v>
      </c>
      <c r="C332" s="34" t="s">
        <v>18</v>
      </c>
      <c r="D332" s="103"/>
      <c r="E332" s="34" t="str">
        <f t="shared" si="201"/>
        <v>X</v>
      </c>
      <c r="F332" s="34" t="s">
        <v>118</v>
      </c>
      <c r="G332" s="34">
        <v>4</v>
      </c>
      <c r="H332" s="34" t="str">
        <f t="shared" si="202"/>
        <v>XXX142/4</v>
      </c>
      <c r="I332" s="103" t="s">
        <v>65</v>
      </c>
      <c r="J332" s="103" t="s">
        <v>65</v>
      </c>
      <c r="K332" s="104">
        <v>0.27499999999999997</v>
      </c>
      <c r="L332" s="105">
        <v>0.27569444444444446</v>
      </c>
      <c r="M332" s="34" t="s">
        <v>37</v>
      </c>
      <c r="N332" s="105">
        <v>0.2902777777777778</v>
      </c>
      <c r="O332" s="34" t="s">
        <v>36</v>
      </c>
      <c r="P332" s="35" t="str">
        <f t="shared" si="203"/>
        <v>OK</v>
      </c>
      <c r="Q332" s="36">
        <f t="shared" si="204"/>
        <v>1.4583333333333337E-2</v>
      </c>
      <c r="R332" s="36">
        <f t="shared" si="205"/>
        <v>6.9444444444449749E-4</v>
      </c>
      <c r="S332" s="36">
        <f t="shared" si="206"/>
        <v>1.5277777777777835E-2</v>
      </c>
      <c r="T332" s="36">
        <f t="shared" si="208"/>
        <v>0</v>
      </c>
      <c r="U332" s="35">
        <v>13.2</v>
      </c>
      <c r="V332" s="35">
        <f>INDEX('Počty dní'!A:E,MATCH(E332,'Počty dní'!C:C,0),4)</f>
        <v>205</v>
      </c>
      <c r="W332" s="65">
        <f t="shared" si="207"/>
        <v>2706</v>
      </c>
    </row>
    <row r="333" spans="1:24" x14ac:dyDescent="0.3">
      <c r="A333" s="171">
        <v>220</v>
      </c>
      <c r="B333" s="35">
        <v>2020</v>
      </c>
      <c r="C333" s="34" t="s">
        <v>18</v>
      </c>
      <c r="D333" s="103"/>
      <c r="E333" s="34" t="str">
        <f>CONCATENATE(C333,D333)</f>
        <v>X</v>
      </c>
      <c r="F333" s="34" t="s">
        <v>116</v>
      </c>
      <c r="G333" s="34">
        <v>8</v>
      </c>
      <c r="H333" s="34" t="str">
        <f t="shared" si="202"/>
        <v>XXX140/8</v>
      </c>
      <c r="I333" s="103" t="s">
        <v>65</v>
      </c>
      <c r="J333" s="103" t="s">
        <v>65</v>
      </c>
      <c r="K333" s="104">
        <v>0.2902777777777778</v>
      </c>
      <c r="L333" s="105">
        <v>0.29166666666666669</v>
      </c>
      <c r="M333" s="34" t="s">
        <v>36</v>
      </c>
      <c r="N333" s="105">
        <v>0.30902777777777779</v>
      </c>
      <c r="O333" s="34" t="s">
        <v>19</v>
      </c>
      <c r="P333" s="35" t="str">
        <f t="shared" si="203"/>
        <v>OK</v>
      </c>
      <c r="Q333" s="36">
        <f t="shared" si="204"/>
        <v>1.7361111111111105E-2</v>
      </c>
      <c r="R333" s="36">
        <f t="shared" si="205"/>
        <v>1.388888888888884E-3</v>
      </c>
      <c r="S333" s="36">
        <f t="shared" si="206"/>
        <v>1.8749999999999989E-2</v>
      </c>
      <c r="T333" s="36">
        <f t="shared" si="208"/>
        <v>0</v>
      </c>
      <c r="U333" s="35">
        <v>12.7</v>
      </c>
      <c r="V333" s="35">
        <f>INDEX('Počty dní'!A:E,MATCH(E333,'Počty dní'!C:C,0),4)</f>
        <v>205</v>
      </c>
      <c r="W333" s="65">
        <f t="shared" si="207"/>
        <v>2603.5</v>
      </c>
    </row>
    <row r="334" spans="1:24" x14ac:dyDescent="0.3">
      <c r="A334" s="171">
        <v>220</v>
      </c>
      <c r="B334" s="35">
        <v>2020</v>
      </c>
      <c r="C334" s="34" t="s">
        <v>18</v>
      </c>
      <c r="D334" s="103"/>
      <c r="E334" s="34" t="str">
        <f>CONCATENATE(C334,D334)</f>
        <v>X</v>
      </c>
      <c r="F334" s="34" t="s">
        <v>116</v>
      </c>
      <c r="G334" s="34">
        <v>7</v>
      </c>
      <c r="H334" s="34" t="str">
        <f t="shared" si="202"/>
        <v>XXX140/7</v>
      </c>
      <c r="I334" s="103" t="s">
        <v>65</v>
      </c>
      <c r="J334" s="103" t="s">
        <v>65</v>
      </c>
      <c r="K334" s="104">
        <v>0.33333333333333331</v>
      </c>
      <c r="L334" s="105">
        <v>0.33680555555555558</v>
      </c>
      <c r="M334" s="34" t="s">
        <v>19</v>
      </c>
      <c r="N334" s="105">
        <v>0.35069444444444442</v>
      </c>
      <c r="O334" s="34" t="s">
        <v>36</v>
      </c>
      <c r="P334" s="35" t="str">
        <f t="shared" si="203"/>
        <v>OK</v>
      </c>
      <c r="Q334" s="36">
        <f t="shared" si="204"/>
        <v>1.388888888888884E-2</v>
      </c>
      <c r="R334" s="36">
        <f t="shared" si="205"/>
        <v>3.4722222222222654E-3</v>
      </c>
      <c r="S334" s="36">
        <f t="shared" si="206"/>
        <v>1.7361111111111105E-2</v>
      </c>
      <c r="T334" s="36">
        <f t="shared" si="208"/>
        <v>2.4305555555555525E-2</v>
      </c>
      <c r="U334" s="35">
        <v>12.7</v>
      </c>
      <c r="V334" s="35">
        <f>INDEX('Počty dní'!A:E,MATCH(E334,'Počty dní'!C:C,0),4)</f>
        <v>205</v>
      </c>
      <c r="W334" s="65">
        <f t="shared" si="207"/>
        <v>2603.5</v>
      </c>
    </row>
    <row r="335" spans="1:24" x14ac:dyDescent="0.3">
      <c r="A335" s="171">
        <v>220</v>
      </c>
      <c r="B335" s="35">
        <v>2020</v>
      </c>
      <c r="C335" s="34" t="s">
        <v>18</v>
      </c>
      <c r="D335" s="103"/>
      <c r="E335" s="34" t="str">
        <f t="shared" si="201"/>
        <v>X</v>
      </c>
      <c r="F335" s="34" t="s">
        <v>118</v>
      </c>
      <c r="G335" s="34">
        <v>5</v>
      </c>
      <c r="H335" s="34" t="str">
        <f t="shared" si="202"/>
        <v>XXX142/5</v>
      </c>
      <c r="I335" s="103" t="s">
        <v>65</v>
      </c>
      <c r="J335" s="103" t="s">
        <v>65</v>
      </c>
      <c r="K335" s="104">
        <v>0.43124999999999997</v>
      </c>
      <c r="L335" s="105">
        <v>0.43194444444444446</v>
      </c>
      <c r="M335" s="34" t="s">
        <v>36</v>
      </c>
      <c r="N335" s="105">
        <v>0.4465277777777778</v>
      </c>
      <c r="O335" s="34" t="s">
        <v>37</v>
      </c>
      <c r="P335" s="35" t="str">
        <f t="shared" si="203"/>
        <v>OK</v>
      </c>
      <c r="Q335" s="36">
        <f t="shared" si="204"/>
        <v>1.4583333333333337E-2</v>
      </c>
      <c r="R335" s="36">
        <f t="shared" si="205"/>
        <v>6.9444444444449749E-4</v>
      </c>
      <c r="S335" s="36">
        <f t="shared" si="206"/>
        <v>1.5277777777777835E-2</v>
      </c>
      <c r="T335" s="36">
        <f t="shared" si="208"/>
        <v>8.0555555555555547E-2</v>
      </c>
      <c r="U335" s="35">
        <v>13.2</v>
      </c>
      <c r="V335" s="35">
        <f>INDEX('Počty dní'!A:E,MATCH(E335,'Počty dní'!C:C,0),4)</f>
        <v>205</v>
      </c>
      <c r="W335" s="65">
        <f t="shared" si="207"/>
        <v>2706</v>
      </c>
    </row>
    <row r="336" spans="1:24" x14ac:dyDescent="0.3">
      <c r="A336" s="171">
        <v>220</v>
      </c>
      <c r="B336" s="35">
        <v>2020</v>
      </c>
      <c r="C336" s="34" t="s">
        <v>18</v>
      </c>
      <c r="D336" s="103"/>
      <c r="E336" s="34" t="str">
        <f t="shared" si="201"/>
        <v>X</v>
      </c>
      <c r="F336" s="34" t="s">
        <v>118</v>
      </c>
      <c r="G336" s="34">
        <v>6</v>
      </c>
      <c r="H336" s="34" t="str">
        <f t="shared" si="202"/>
        <v>XXX142/6</v>
      </c>
      <c r="I336" s="103" t="s">
        <v>65</v>
      </c>
      <c r="J336" s="103" t="s">
        <v>65</v>
      </c>
      <c r="K336" s="104">
        <v>0.4694444444444445</v>
      </c>
      <c r="L336" s="105">
        <v>0.47013888888888888</v>
      </c>
      <c r="M336" s="34" t="s">
        <v>37</v>
      </c>
      <c r="N336" s="105">
        <v>0.48472222222222222</v>
      </c>
      <c r="O336" s="34" t="s">
        <v>36</v>
      </c>
      <c r="P336" s="35" t="str">
        <f t="shared" si="203"/>
        <v>OK</v>
      </c>
      <c r="Q336" s="36">
        <f t="shared" si="204"/>
        <v>1.4583333333333337E-2</v>
      </c>
      <c r="R336" s="36">
        <f t="shared" si="205"/>
        <v>6.9444444444438647E-4</v>
      </c>
      <c r="S336" s="36">
        <f t="shared" si="206"/>
        <v>1.5277777777777724E-2</v>
      </c>
      <c r="T336" s="36">
        <f t="shared" si="208"/>
        <v>2.2916666666666696E-2</v>
      </c>
      <c r="U336" s="35">
        <v>13.2</v>
      </c>
      <c r="V336" s="35">
        <f>INDEX('Počty dní'!A:E,MATCH(E336,'Počty dní'!C:C,0),4)</f>
        <v>205</v>
      </c>
      <c r="W336" s="65">
        <f t="shared" si="207"/>
        <v>2706</v>
      </c>
    </row>
    <row r="337" spans="1:23" x14ac:dyDescent="0.3">
      <c r="A337" s="171">
        <v>220</v>
      </c>
      <c r="B337" s="35">
        <v>2020</v>
      </c>
      <c r="C337" s="34" t="s">
        <v>18</v>
      </c>
      <c r="D337" s="103"/>
      <c r="E337" s="34" t="str">
        <f t="shared" si="201"/>
        <v>X</v>
      </c>
      <c r="F337" s="34" t="s">
        <v>118</v>
      </c>
      <c r="G337" s="34">
        <v>7</v>
      </c>
      <c r="H337" s="34" t="str">
        <f t="shared" si="202"/>
        <v>XXX142/7</v>
      </c>
      <c r="I337" s="103" t="s">
        <v>65</v>
      </c>
      <c r="J337" s="103" t="s">
        <v>65</v>
      </c>
      <c r="K337" s="104">
        <v>0.51458333333333328</v>
      </c>
      <c r="L337" s="105">
        <v>0.51527777777777783</v>
      </c>
      <c r="M337" s="34" t="s">
        <v>36</v>
      </c>
      <c r="N337" s="105">
        <v>0.53125</v>
      </c>
      <c r="O337" s="34" t="s">
        <v>27</v>
      </c>
      <c r="P337" s="35" t="str">
        <f t="shared" si="203"/>
        <v>OK</v>
      </c>
      <c r="Q337" s="36">
        <f t="shared" si="204"/>
        <v>1.5972222222222165E-2</v>
      </c>
      <c r="R337" s="36">
        <f t="shared" si="205"/>
        <v>6.94444444444553E-4</v>
      </c>
      <c r="S337" s="36">
        <f t="shared" si="206"/>
        <v>1.6666666666666718E-2</v>
      </c>
      <c r="T337" s="36">
        <f t="shared" si="208"/>
        <v>2.9861111111111061E-2</v>
      </c>
      <c r="U337" s="35">
        <v>13.9</v>
      </c>
      <c r="V337" s="35">
        <f>INDEX('Počty dní'!A:E,MATCH(E337,'Počty dní'!C:C,0),4)</f>
        <v>205</v>
      </c>
      <c r="W337" s="65">
        <f t="shared" si="207"/>
        <v>2849.5</v>
      </c>
    </row>
    <row r="338" spans="1:23" x14ac:dyDescent="0.3">
      <c r="A338" s="171">
        <v>220</v>
      </c>
      <c r="B338" s="35">
        <v>2020</v>
      </c>
      <c r="C338" s="34" t="s">
        <v>18</v>
      </c>
      <c r="D338" s="103"/>
      <c r="E338" s="34" t="str">
        <f t="shared" si="201"/>
        <v>X</v>
      </c>
      <c r="F338" s="34" t="s">
        <v>118</v>
      </c>
      <c r="G338" s="34">
        <v>8</v>
      </c>
      <c r="H338" s="34" t="str">
        <f t="shared" si="202"/>
        <v>XXX142/8</v>
      </c>
      <c r="I338" s="103" t="s">
        <v>65</v>
      </c>
      <c r="J338" s="103" t="s">
        <v>65</v>
      </c>
      <c r="K338" s="104">
        <v>0.55069444444444449</v>
      </c>
      <c r="L338" s="105">
        <v>0.55138888888888882</v>
      </c>
      <c r="M338" s="34" t="s">
        <v>27</v>
      </c>
      <c r="N338" s="105">
        <v>0.56805555555555554</v>
      </c>
      <c r="O338" s="34" t="s">
        <v>36</v>
      </c>
      <c r="P338" s="35" t="str">
        <f t="shared" si="203"/>
        <v>OK</v>
      </c>
      <c r="Q338" s="36">
        <f t="shared" si="204"/>
        <v>1.6666666666666718E-2</v>
      </c>
      <c r="R338" s="36">
        <f t="shared" si="205"/>
        <v>6.9444444444433095E-4</v>
      </c>
      <c r="S338" s="36">
        <f t="shared" si="206"/>
        <v>1.7361111111111049E-2</v>
      </c>
      <c r="T338" s="36">
        <f t="shared" si="208"/>
        <v>1.9444444444444486E-2</v>
      </c>
      <c r="U338" s="35">
        <v>13.9</v>
      </c>
      <c r="V338" s="35">
        <f>INDEX('Počty dní'!A:E,MATCH(E338,'Počty dní'!C:C,0),4)</f>
        <v>205</v>
      </c>
      <c r="W338" s="65">
        <f t="shared" si="207"/>
        <v>2849.5</v>
      </c>
    </row>
    <row r="339" spans="1:23" x14ac:dyDescent="0.3">
      <c r="A339" s="171">
        <v>220</v>
      </c>
      <c r="B339" s="35">
        <v>2020</v>
      </c>
      <c r="C339" s="34" t="s">
        <v>18</v>
      </c>
      <c r="D339" s="103"/>
      <c r="E339" s="34" t="str">
        <f t="shared" si="201"/>
        <v>X</v>
      </c>
      <c r="F339" s="34" t="s">
        <v>118</v>
      </c>
      <c r="G339" s="34">
        <v>9</v>
      </c>
      <c r="H339" s="34" t="str">
        <f t="shared" si="202"/>
        <v>XXX142/9</v>
      </c>
      <c r="I339" s="103" t="s">
        <v>65</v>
      </c>
      <c r="J339" s="103" t="s">
        <v>65</v>
      </c>
      <c r="K339" s="104">
        <v>0.59791666666666665</v>
      </c>
      <c r="L339" s="105">
        <v>0.59861111111111109</v>
      </c>
      <c r="M339" s="34" t="s">
        <v>36</v>
      </c>
      <c r="N339" s="105">
        <v>0.61319444444444449</v>
      </c>
      <c r="O339" s="34" t="s">
        <v>37</v>
      </c>
      <c r="P339" s="35" t="str">
        <f t="shared" si="203"/>
        <v>OK</v>
      </c>
      <c r="Q339" s="36">
        <f t="shared" si="204"/>
        <v>1.4583333333333393E-2</v>
      </c>
      <c r="R339" s="36">
        <f t="shared" si="205"/>
        <v>6.9444444444444198E-4</v>
      </c>
      <c r="S339" s="36">
        <f t="shared" si="206"/>
        <v>1.5277777777777835E-2</v>
      </c>
      <c r="T339" s="36">
        <f t="shared" si="208"/>
        <v>2.9861111111111116E-2</v>
      </c>
      <c r="U339" s="35">
        <v>13.2</v>
      </c>
      <c r="V339" s="35">
        <f>INDEX('Počty dní'!A:E,MATCH(E339,'Počty dní'!C:C,0),4)</f>
        <v>205</v>
      </c>
      <c r="W339" s="65">
        <f t="shared" si="207"/>
        <v>2706</v>
      </c>
    </row>
    <row r="340" spans="1:23" x14ac:dyDescent="0.3">
      <c r="A340" s="171">
        <v>220</v>
      </c>
      <c r="B340" s="35">
        <v>2020</v>
      </c>
      <c r="C340" s="34" t="s">
        <v>18</v>
      </c>
      <c r="D340" s="103"/>
      <c r="E340" s="34" t="str">
        <f t="shared" si="201"/>
        <v>X</v>
      </c>
      <c r="F340" s="34" t="s">
        <v>118</v>
      </c>
      <c r="G340" s="34">
        <v>10</v>
      </c>
      <c r="H340" s="34" t="str">
        <f t="shared" si="202"/>
        <v>XXX142/10</v>
      </c>
      <c r="I340" s="103" t="s">
        <v>65</v>
      </c>
      <c r="J340" s="103" t="s">
        <v>65</v>
      </c>
      <c r="K340" s="104">
        <v>0.63611111111111118</v>
      </c>
      <c r="L340" s="105">
        <v>0.63680555555555551</v>
      </c>
      <c r="M340" s="34" t="s">
        <v>37</v>
      </c>
      <c r="N340" s="105">
        <v>0.65138888888888891</v>
      </c>
      <c r="O340" s="34" t="s">
        <v>36</v>
      </c>
      <c r="P340" s="35" t="str">
        <f t="shared" si="203"/>
        <v>OK</v>
      </c>
      <c r="Q340" s="36">
        <f t="shared" si="204"/>
        <v>1.4583333333333393E-2</v>
      </c>
      <c r="R340" s="36">
        <f t="shared" si="205"/>
        <v>6.9444444444433095E-4</v>
      </c>
      <c r="S340" s="36">
        <f t="shared" si="206"/>
        <v>1.5277777777777724E-2</v>
      </c>
      <c r="T340" s="36">
        <f t="shared" si="208"/>
        <v>2.2916666666666696E-2</v>
      </c>
      <c r="U340" s="35">
        <v>13.2</v>
      </c>
      <c r="V340" s="35">
        <f>INDEX('Počty dní'!A:E,MATCH(E340,'Počty dní'!C:C,0),4)</f>
        <v>205</v>
      </c>
      <c r="W340" s="65">
        <f t="shared" si="207"/>
        <v>2706</v>
      </c>
    </row>
    <row r="341" spans="1:23" x14ac:dyDescent="0.3">
      <c r="A341" s="171">
        <v>220</v>
      </c>
      <c r="B341" s="35">
        <v>2020</v>
      </c>
      <c r="C341" s="34" t="s">
        <v>18</v>
      </c>
      <c r="D341" s="103"/>
      <c r="E341" s="34" t="str">
        <f t="shared" si="201"/>
        <v>X</v>
      </c>
      <c r="F341" s="34" t="s">
        <v>118</v>
      </c>
      <c r="G341" s="34">
        <v>11</v>
      </c>
      <c r="H341" s="34" t="str">
        <f t="shared" si="202"/>
        <v>XXX142/11</v>
      </c>
      <c r="I341" s="103" t="s">
        <v>65</v>
      </c>
      <c r="J341" s="103" t="s">
        <v>65</v>
      </c>
      <c r="K341" s="104">
        <v>0.65138888888888891</v>
      </c>
      <c r="L341" s="105">
        <v>0.65416666666666667</v>
      </c>
      <c r="M341" s="34" t="s">
        <v>36</v>
      </c>
      <c r="N341" s="105">
        <v>0.66875000000000007</v>
      </c>
      <c r="O341" s="34" t="s">
        <v>37</v>
      </c>
      <c r="P341" s="35" t="str">
        <f t="shared" si="203"/>
        <v>OK</v>
      </c>
      <c r="Q341" s="36">
        <f t="shared" si="204"/>
        <v>1.4583333333333393E-2</v>
      </c>
      <c r="R341" s="36">
        <f t="shared" si="205"/>
        <v>2.7777777777777679E-3</v>
      </c>
      <c r="S341" s="36">
        <f t="shared" si="206"/>
        <v>1.736111111111116E-2</v>
      </c>
      <c r="T341" s="36">
        <f t="shared" si="208"/>
        <v>0</v>
      </c>
      <c r="U341" s="35">
        <v>13.2</v>
      </c>
      <c r="V341" s="35">
        <f>INDEX('Počty dní'!A:E,MATCH(E341,'Počty dní'!C:C,0),4)</f>
        <v>205</v>
      </c>
      <c r="W341" s="65">
        <f t="shared" si="207"/>
        <v>2706</v>
      </c>
    </row>
    <row r="342" spans="1:23" ht="15" thickBot="1" x14ac:dyDescent="0.35">
      <c r="A342" s="172">
        <v>220</v>
      </c>
      <c r="B342" s="37">
        <v>2020</v>
      </c>
      <c r="C342" s="75" t="s">
        <v>18</v>
      </c>
      <c r="D342" s="151"/>
      <c r="E342" s="75" t="str">
        <f t="shared" si="201"/>
        <v>X</v>
      </c>
      <c r="F342" s="75" t="s">
        <v>118</v>
      </c>
      <c r="G342" s="75">
        <v>12</v>
      </c>
      <c r="H342" s="75" t="str">
        <f t="shared" si="202"/>
        <v>XXX142/12</v>
      </c>
      <c r="I342" s="151" t="s">
        <v>65</v>
      </c>
      <c r="J342" s="151" t="s">
        <v>65</v>
      </c>
      <c r="K342" s="173">
        <v>0.71944444444444444</v>
      </c>
      <c r="L342" s="174">
        <v>0.72013888888888899</v>
      </c>
      <c r="M342" s="75" t="s">
        <v>37</v>
      </c>
      <c r="N342" s="174">
        <v>0.73472222222222217</v>
      </c>
      <c r="O342" s="75" t="s">
        <v>36</v>
      </c>
      <c r="P342" s="37"/>
      <c r="Q342" s="68">
        <f t="shared" si="204"/>
        <v>1.4583333333333171E-2</v>
      </c>
      <c r="R342" s="68">
        <f t="shared" si="205"/>
        <v>6.94444444444553E-4</v>
      </c>
      <c r="S342" s="68">
        <f t="shared" si="206"/>
        <v>1.5277777777777724E-2</v>
      </c>
      <c r="T342" s="68">
        <f t="shared" si="208"/>
        <v>5.0694444444444375E-2</v>
      </c>
      <c r="U342" s="37">
        <v>13.2</v>
      </c>
      <c r="V342" s="37">
        <f>INDEX('Počty dní'!A:E,MATCH(E342,'Počty dní'!C:C,0),4)</f>
        <v>205</v>
      </c>
      <c r="W342" s="69">
        <f t="shared" si="207"/>
        <v>2706</v>
      </c>
    </row>
    <row r="343" spans="1:23" ht="15" thickBot="1" x14ac:dyDescent="0.35">
      <c r="A343" s="115" t="str">
        <f ca="1">CONCATENATE(INDIRECT("R[-3]C[0]",FALSE),"celkem")</f>
        <v>220celkem</v>
      </c>
      <c r="B343" s="70"/>
      <c r="C343" s="70" t="str">
        <f ca="1">INDIRECT("R[-1]C[12]",FALSE)</f>
        <v>Sněžné,,hotel Záložna</v>
      </c>
      <c r="D343" s="80"/>
      <c r="E343" s="70"/>
      <c r="F343" s="80"/>
      <c r="G343" s="70"/>
      <c r="H343" s="116"/>
      <c r="I343" s="117"/>
      <c r="J343" s="118" t="str">
        <f ca="1">INDIRECT("R[-3]C[0]",FALSE)</f>
        <v>S</v>
      </c>
      <c r="K343" s="119"/>
      <c r="L343" s="120"/>
      <c r="M343" s="121"/>
      <c r="N343" s="120"/>
      <c r="O343" s="122"/>
      <c r="P343" s="70"/>
      <c r="Q343" s="71">
        <f>SUM(Q329:Q342)</f>
        <v>0.21319444444444433</v>
      </c>
      <c r="R343" s="71">
        <f>SUM(R329:R342)</f>
        <v>1.5277777777777835E-2</v>
      </c>
      <c r="S343" s="71">
        <f>SUM(S329:S342)</f>
        <v>0.22847222222222216</v>
      </c>
      <c r="T343" s="71">
        <f>SUM(T329:T342)</f>
        <v>0.32500000000000001</v>
      </c>
      <c r="U343" s="72">
        <f>SUM(U329:U342)</f>
        <v>186.59999999999997</v>
      </c>
      <c r="V343" s="73"/>
      <c r="W343" s="74">
        <f>SUM(W329:W342)</f>
        <v>38253</v>
      </c>
    </row>
    <row r="344" spans="1:23" x14ac:dyDescent="0.3">
      <c r="C344" s="43"/>
      <c r="D344" s="147"/>
      <c r="E344" s="43"/>
      <c r="H344" s="43"/>
      <c r="L344" s="139"/>
      <c r="M344" s="140"/>
      <c r="N344" s="139"/>
      <c r="O344" s="183"/>
    </row>
    <row r="345" spans="1:23" ht="15" thickBot="1" x14ac:dyDescent="0.35">
      <c r="C345" s="43"/>
      <c r="D345" s="147"/>
      <c r="E345" s="43"/>
      <c r="H345" s="43"/>
      <c r="L345" s="139"/>
      <c r="M345" s="140"/>
      <c r="N345" s="139"/>
      <c r="O345" s="183"/>
    </row>
    <row r="346" spans="1:23" x14ac:dyDescent="0.3">
      <c r="A346" s="89">
        <v>221</v>
      </c>
      <c r="B346" s="32">
        <v>2021</v>
      </c>
      <c r="C346" s="32" t="s">
        <v>18</v>
      </c>
      <c r="D346" s="90"/>
      <c r="E346" s="32" t="str">
        <f t="shared" ref="E346:E351" si="209">CONCATENATE(C346,D346)</f>
        <v>X</v>
      </c>
      <c r="F346" s="32" t="s">
        <v>119</v>
      </c>
      <c r="G346" s="32">
        <v>2</v>
      </c>
      <c r="H346" s="32" t="str">
        <f t="shared" ref="H346:H351" si="210">CONCATENATE(F346,"/",G346)</f>
        <v>XXX143/2</v>
      </c>
      <c r="I346" s="90" t="s">
        <v>65</v>
      </c>
      <c r="J346" s="90" t="s">
        <v>64</v>
      </c>
      <c r="K346" s="169">
        <v>0.17986111111111111</v>
      </c>
      <c r="L346" s="170">
        <v>0.18055555555555555</v>
      </c>
      <c r="M346" s="32" t="s">
        <v>40</v>
      </c>
      <c r="N346" s="170">
        <v>0.21944444444444444</v>
      </c>
      <c r="O346" s="32" t="s">
        <v>21</v>
      </c>
      <c r="P346" s="32" t="str">
        <f t="shared" ref="P346:P361" si="211">IF(M347=O346,"OK","POZOR")</f>
        <v>OK</v>
      </c>
      <c r="Q346" s="67">
        <f t="shared" ref="Q346:Q362" si="212">IF(ISNUMBER(G346),N346-L346,IF(F346="přejezd",N346-L346,0))</f>
        <v>3.888888888888889E-2</v>
      </c>
      <c r="R346" s="67">
        <f t="shared" ref="R346:R362" si="213">IF(ISNUMBER(G346),L346-K346,0)</f>
        <v>6.9444444444444198E-4</v>
      </c>
      <c r="S346" s="67">
        <f t="shared" ref="S346:S362" si="214">Q346+R346</f>
        <v>3.9583333333333331E-2</v>
      </c>
      <c r="T346" s="67"/>
      <c r="U346" s="32">
        <v>30.6</v>
      </c>
      <c r="V346" s="32">
        <f>INDEX('Počty dní'!A:E,MATCH(E346,'Počty dní'!C:C,0),4)</f>
        <v>205</v>
      </c>
      <c r="W346" s="33">
        <f t="shared" ref="W346:W351" si="215">V346*U346</f>
        <v>6273</v>
      </c>
    </row>
    <row r="347" spans="1:23" x14ac:dyDescent="0.3">
      <c r="A347" s="171">
        <v>221</v>
      </c>
      <c r="B347" s="35">
        <v>2021</v>
      </c>
      <c r="C347" s="34" t="s">
        <v>18</v>
      </c>
      <c r="D347" s="103"/>
      <c r="E347" s="34" t="str">
        <f t="shared" si="209"/>
        <v>X</v>
      </c>
      <c r="F347" s="34" t="s">
        <v>119</v>
      </c>
      <c r="G347" s="34">
        <v>1</v>
      </c>
      <c r="H347" s="34" t="str">
        <f t="shared" si="210"/>
        <v>XXX143/1</v>
      </c>
      <c r="I347" s="103" t="s">
        <v>65</v>
      </c>
      <c r="J347" s="103" t="s">
        <v>64</v>
      </c>
      <c r="K347" s="104">
        <v>0.23402777777777781</v>
      </c>
      <c r="L347" s="105">
        <v>0.23472222222222219</v>
      </c>
      <c r="M347" s="34" t="s">
        <v>21</v>
      </c>
      <c r="N347" s="105">
        <v>0.24236111111111111</v>
      </c>
      <c r="O347" s="34" t="s">
        <v>38</v>
      </c>
      <c r="P347" s="35" t="str">
        <f t="shared" si="211"/>
        <v>OK</v>
      </c>
      <c r="Q347" s="36">
        <f t="shared" si="212"/>
        <v>7.6388888888889173E-3</v>
      </c>
      <c r="R347" s="36">
        <f t="shared" si="213"/>
        <v>6.9444444444438647E-4</v>
      </c>
      <c r="S347" s="36">
        <f t="shared" si="214"/>
        <v>8.3333333333333037E-3</v>
      </c>
      <c r="T347" s="36">
        <f t="shared" ref="T347:T362" si="216">K347-N346</f>
        <v>1.4583333333333365E-2</v>
      </c>
      <c r="U347" s="35">
        <v>8.9</v>
      </c>
      <c r="V347" s="35">
        <f>INDEX('Počty dní'!A:E,MATCH(E347,'Počty dní'!C:C,0),4)</f>
        <v>205</v>
      </c>
      <c r="W347" s="65">
        <f t="shared" si="215"/>
        <v>1824.5</v>
      </c>
    </row>
    <row r="348" spans="1:23" x14ac:dyDescent="0.3">
      <c r="A348" s="171">
        <v>221</v>
      </c>
      <c r="B348" s="35">
        <v>2021</v>
      </c>
      <c r="C348" s="34" t="s">
        <v>18</v>
      </c>
      <c r="D348" s="103"/>
      <c r="E348" s="34" t="str">
        <f t="shared" si="209"/>
        <v>X</v>
      </c>
      <c r="F348" s="34" t="s">
        <v>119</v>
      </c>
      <c r="G348" s="34">
        <v>4</v>
      </c>
      <c r="H348" s="34" t="str">
        <f t="shared" si="210"/>
        <v>XXX143/4</v>
      </c>
      <c r="I348" s="103" t="s">
        <v>65</v>
      </c>
      <c r="J348" s="103" t="s">
        <v>64</v>
      </c>
      <c r="K348" s="104">
        <v>0.24513888888888888</v>
      </c>
      <c r="L348" s="105">
        <v>0.24583333333333335</v>
      </c>
      <c r="M348" s="34" t="s">
        <v>38</v>
      </c>
      <c r="N348" s="105">
        <v>0.26111111111111113</v>
      </c>
      <c r="O348" s="34" t="s">
        <v>21</v>
      </c>
      <c r="P348" s="35" t="str">
        <f t="shared" si="211"/>
        <v>OK</v>
      </c>
      <c r="Q348" s="36">
        <f t="shared" si="212"/>
        <v>1.5277777777777779E-2</v>
      </c>
      <c r="R348" s="36">
        <f t="shared" si="213"/>
        <v>6.9444444444446973E-4</v>
      </c>
      <c r="S348" s="36">
        <f t="shared" si="214"/>
        <v>1.5972222222222249E-2</v>
      </c>
      <c r="T348" s="36">
        <f t="shared" si="216"/>
        <v>2.7777777777777679E-3</v>
      </c>
      <c r="U348" s="35">
        <v>10.5</v>
      </c>
      <c r="V348" s="35">
        <f>INDEX('Počty dní'!A:E,MATCH(E348,'Počty dní'!C:C,0),4)</f>
        <v>205</v>
      </c>
      <c r="W348" s="65">
        <f t="shared" si="215"/>
        <v>2152.5</v>
      </c>
    </row>
    <row r="349" spans="1:23" x14ac:dyDescent="0.3">
      <c r="A349" s="171">
        <v>221</v>
      </c>
      <c r="B349" s="35">
        <v>2021</v>
      </c>
      <c r="C349" s="34" t="s">
        <v>18</v>
      </c>
      <c r="D349" s="103"/>
      <c r="E349" s="34" t="str">
        <f t="shared" si="209"/>
        <v>X</v>
      </c>
      <c r="F349" s="34" t="s">
        <v>119</v>
      </c>
      <c r="G349" s="34">
        <v>3</v>
      </c>
      <c r="H349" s="34" t="str">
        <f t="shared" si="210"/>
        <v>XXX143/3</v>
      </c>
      <c r="I349" s="103" t="s">
        <v>65</v>
      </c>
      <c r="J349" s="103" t="s">
        <v>64</v>
      </c>
      <c r="K349" s="104">
        <v>0.26805555555555555</v>
      </c>
      <c r="L349" s="105">
        <v>0.26944444444444443</v>
      </c>
      <c r="M349" s="34" t="s">
        <v>21</v>
      </c>
      <c r="N349" s="105">
        <v>0.30208333333333331</v>
      </c>
      <c r="O349" s="34" t="s">
        <v>39</v>
      </c>
      <c r="P349" s="35" t="str">
        <f t="shared" si="211"/>
        <v>OK</v>
      </c>
      <c r="Q349" s="36">
        <f t="shared" si="212"/>
        <v>3.2638888888888884E-2</v>
      </c>
      <c r="R349" s="36">
        <f t="shared" si="213"/>
        <v>1.388888888888884E-3</v>
      </c>
      <c r="S349" s="36">
        <f t="shared" si="214"/>
        <v>3.4027777777777768E-2</v>
      </c>
      <c r="T349" s="36">
        <f t="shared" si="216"/>
        <v>6.9444444444444198E-3</v>
      </c>
      <c r="U349" s="35">
        <v>27.7</v>
      </c>
      <c r="V349" s="35">
        <f>INDEX('Počty dní'!A:E,MATCH(E349,'Počty dní'!C:C,0),4)</f>
        <v>205</v>
      </c>
      <c r="W349" s="65">
        <f t="shared" si="215"/>
        <v>5678.5</v>
      </c>
    </row>
    <row r="350" spans="1:23" x14ac:dyDescent="0.3">
      <c r="A350" s="171">
        <v>221</v>
      </c>
      <c r="B350" s="35">
        <v>2021</v>
      </c>
      <c r="C350" s="34" t="s">
        <v>18</v>
      </c>
      <c r="D350" s="103"/>
      <c r="E350" s="34" t="str">
        <f>CONCATENATE(C350,D350)</f>
        <v>X</v>
      </c>
      <c r="F350" s="34" t="s">
        <v>119</v>
      </c>
      <c r="G350" s="34">
        <v>10</v>
      </c>
      <c r="H350" s="34" t="str">
        <f>CONCATENATE(F350,"/",G350)</f>
        <v>XXX143/10</v>
      </c>
      <c r="I350" s="103" t="s">
        <v>65</v>
      </c>
      <c r="J350" s="103" t="s">
        <v>64</v>
      </c>
      <c r="K350" s="104">
        <v>0.30208333333333331</v>
      </c>
      <c r="L350" s="105">
        <v>0.30277777777777776</v>
      </c>
      <c r="M350" s="34" t="s">
        <v>39</v>
      </c>
      <c r="N350" s="105">
        <v>0.3125</v>
      </c>
      <c r="O350" s="34" t="s">
        <v>36</v>
      </c>
      <c r="P350" s="35" t="str">
        <f t="shared" si="211"/>
        <v>OK</v>
      </c>
      <c r="Q350" s="36">
        <f t="shared" si="212"/>
        <v>9.7222222222222432E-3</v>
      </c>
      <c r="R350" s="36">
        <f t="shared" si="213"/>
        <v>6.9444444444444198E-4</v>
      </c>
      <c r="S350" s="36">
        <f t="shared" si="214"/>
        <v>1.0416666666666685E-2</v>
      </c>
      <c r="T350" s="36">
        <f t="shared" si="216"/>
        <v>0</v>
      </c>
      <c r="U350" s="35">
        <v>8</v>
      </c>
      <c r="V350" s="35">
        <f>INDEX('Počty dní'!A:E,MATCH(E350,'Počty dní'!C:C,0),4)</f>
        <v>205</v>
      </c>
      <c r="W350" s="65">
        <f>V350*U350</f>
        <v>1640</v>
      </c>
    </row>
    <row r="351" spans="1:23" x14ac:dyDescent="0.3">
      <c r="A351" s="171">
        <v>221</v>
      </c>
      <c r="B351" s="35">
        <v>2021</v>
      </c>
      <c r="C351" s="34" t="s">
        <v>18</v>
      </c>
      <c r="D351" s="103"/>
      <c r="E351" s="34" t="str">
        <f t="shared" si="209"/>
        <v>X</v>
      </c>
      <c r="F351" s="34" t="s">
        <v>119</v>
      </c>
      <c r="G351" s="34">
        <v>12</v>
      </c>
      <c r="H351" s="34" t="str">
        <f t="shared" si="210"/>
        <v>XXX143/12</v>
      </c>
      <c r="I351" s="103" t="s">
        <v>65</v>
      </c>
      <c r="J351" s="103" t="s">
        <v>64</v>
      </c>
      <c r="K351" s="104">
        <v>0.3979166666666667</v>
      </c>
      <c r="L351" s="105">
        <v>0.39930555555555558</v>
      </c>
      <c r="M351" s="34" t="s">
        <v>36</v>
      </c>
      <c r="N351" s="105">
        <v>0.42777777777777781</v>
      </c>
      <c r="O351" s="34" t="s">
        <v>21</v>
      </c>
      <c r="P351" s="35" t="str">
        <f t="shared" si="211"/>
        <v>OK</v>
      </c>
      <c r="Q351" s="36">
        <f t="shared" si="212"/>
        <v>2.8472222222222232E-2</v>
      </c>
      <c r="R351" s="36">
        <f t="shared" si="213"/>
        <v>1.388888888888884E-3</v>
      </c>
      <c r="S351" s="36">
        <f t="shared" si="214"/>
        <v>2.9861111111111116E-2</v>
      </c>
      <c r="T351" s="36">
        <f t="shared" si="216"/>
        <v>8.5416666666666696E-2</v>
      </c>
      <c r="U351" s="35">
        <v>21.7</v>
      </c>
      <c r="V351" s="35">
        <f>INDEX('Počty dní'!A:E,MATCH(E351,'Počty dní'!C:C,0),4)</f>
        <v>205</v>
      </c>
      <c r="W351" s="65">
        <f t="shared" si="215"/>
        <v>4448.5</v>
      </c>
    </row>
    <row r="352" spans="1:23" x14ac:dyDescent="0.3">
      <c r="A352" s="171">
        <v>221</v>
      </c>
      <c r="B352" s="35">
        <v>2021</v>
      </c>
      <c r="C352" s="34" t="s">
        <v>18</v>
      </c>
      <c r="D352" s="103"/>
      <c r="E352" s="34" t="str">
        <f>CONCATENATE(C352,D352)</f>
        <v>X</v>
      </c>
      <c r="F352" s="34" t="s">
        <v>111</v>
      </c>
      <c r="G352" s="34">
        <v>22</v>
      </c>
      <c r="H352" s="34" t="str">
        <f>CONCATENATE(F352,"/",G352)</f>
        <v>XXX130/22</v>
      </c>
      <c r="I352" s="103" t="s">
        <v>64</v>
      </c>
      <c r="J352" s="103" t="s">
        <v>64</v>
      </c>
      <c r="K352" s="104">
        <v>0.46180555555555558</v>
      </c>
      <c r="L352" s="105">
        <v>0.46527777777777773</v>
      </c>
      <c r="M352" s="34" t="s">
        <v>21</v>
      </c>
      <c r="N352" s="105">
        <v>0.49652777777777773</v>
      </c>
      <c r="O352" s="34" t="s">
        <v>60</v>
      </c>
      <c r="P352" s="35" t="str">
        <f t="shared" si="211"/>
        <v>OK</v>
      </c>
      <c r="Q352" s="36">
        <f t="shared" si="212"/>
        <v>3.125E-2</v>
      </c>
      <c r="R352" s="36">
        <f t="shared" si="213"/>
        <v>3.4722222222221544E-3</v>
      </c>
      <c r="S352" s="36">
        <f t="shared" si="214"/>
        <v>3.4722222222222154E-2</v>
      </c>
      <c r="T352" s="36">
        <f t="shared" si="216"/>
        <v>3.4027777777777768E-2</v>
      </c>
      <c r="U352" s="35">
        <v>27.7</v>
      </c>
      <c r="V352" s="35">
        <f>INDEX('Počty dní'!A:E,MATCH(E352,'Počty dní'!C:C,0),4)</f>
        <v>205</v>
      </c>
      <c r="W352" s="65">
        <f>V352*U352</f>
        <v>5678.5</v>
      </c>
    </row>
    <row r="353" spans="1:23" x14ac:dyDescent="0.3">
      <c r="A353" s="171">
        <v>221</v>
      </c>
      <c r="B353" s="35">
        <v>2021</v>
      </c>
      <c r="C353" s="34" t="s">
        <v>18</v>
      </c>
      <c r="D353" s="103"/>
      <c r="E353" s="34" t="str">
        <f>CONCATENATE(C353,D353)</f>
        <v>X</v>
      </c>
      <c r="F353" s="34" t="s">
        <v>111</v>
      </c>
      <c r="G353" s="34">
        <v>23</v>
      </c>
      <c r="H353" s="34" t="str">
        <f>CONCATENATE(F353,"/",G353)</f>
        <v>XXX130/23</v>
      </c>
      <c r="I353" s="103" t="s">
        <v>64</v>
      </c>
      <c r="J353" s="103" t="s">
        <v>64</v>
      </c>
      <c r="K353" s="104">
        <v>0.5</v>
      </c>
      <c r="L353" s="105">
        <v>0.50347222222222221</v>
      </c>
      <c r="M353" s="34" t="s">
        <v>60</v>
      </c>
      <c r="N353" s="105">
        <v>0.53472222222222221</v>
      </c>
      <c r="O353" s="34" t="s">
        <v>21</v>
      </c>
      <c r="P353" s="35" t="str">
        <f t="shared" si="211"/>
        <v>OK</v>
      </c>
      <c r="Q353" s="36">
        <f t="shared" si="212"/>
        <v>3.125E-2</v>
      </c>
      <c r="R353" s="36">
        <f t="shared" si="213"/>
        <v>3.4722222222222099E-3</v>
      </c>
      <c r="S353" s="36">
        <f t="shared" si="214"/>
        <v>3.472222222222221E-2</v>
      </c>
      <c r="T353" s="36">
        <f t="shared" si="216"/>
        <v>3.4722222222222654E-3</v>
      </c>
      <c r="U353" s="35">
        <v>27.7</v>
      </c>
      <c r="V353" s="35">
        <f>INDEX('Počty dní'!A:E,MATCH(E353,'Počty dní'!C:C,0),4)</f>
        <v>205</v>
      </c>
      <c r="W353" s="65">
        <f>V353*U353</f>
        <v>5678.5</v>
      </c>
    </row>
    <row r="354" spans="1:23" x14ac:dyDescent="0.3">
      <c r="A354" s="171">
        <v>221</v>
      </c>
      <c r="B354" s="35">
        <v>2021</v>
      </c>
      <c r="C354" s="34" t="s">
        <v>18</v>
      </c>
      <c r="D354" s="103"/>
      <c r="E354" s="34" t="str">
        <f>CONCATENATE(C354,D354)</f>
        <v>X</v>
      </c>
      <c r="F354" s="34" t="s">
        <v>112</v>
      </c>
      <c r="G354" s="34">
        <v>19</v>
      </c>
      <c r="H354" s="34" t="str">
        <f>CONCATENATE(F354,"/",G354)</f>
        <v>XXX136/19</v>
      </c>
      <c r="I354" s="103" t="s">
        <v>64</v>
      </c>
      <c r="J354" s="103" t="s">
        <v>64</v>
      </c>
      <c r="K354" s="104">
        <v>0.55555555555555558</v>
      </c>
      <c r="L354" s="105">
        <v>0.55833333333333335</v>
      </c>
      <c r="M354" s="34" t="s">
        <v>21</v>
      </c>
      <c r="N354" s="105">
        <v>0.58124999999999993</v>
      </c>
      <c r="O354" s="34" t="s">
        <v>57</v>
      </c>
      <c r="P354" s="35" t="str">
        <f t="shared" si="211"/>
        <v>OK</v>
      </c>
      <c r="Q354" s="36">
        <f t="shared" si="212"/>
        <v>2.2916666666666585E-2</v>
      </c>
      <c r="R354" s="36">
        <f t="shared" si="213"/>
        <v>2.7777777777777679E-3</v>
      </c>
      <c r="S354" s="36">
        <f t="shared" si="214"/>
        <v>2.5694444444444353E-2</v>
      </c>
      <c r="T354" s="36">
        <f t="shared" si="216"/>
        <v>2.083333333333337E-2</v>
      </c>
      <c r="U354" s="35">
        <v>19.5</v>
      </c>
      <c r="V354" s="35">
        <f>INDEX('Počty dní'!A:E,MATCH(E354,'Počty dní'!C:C,0),4)</f>
        <v>205</v>
      </c>
      <c r="W354" s="65">
        <f t="shared" ref="W354:W362" si="217">V354*U354</f>
        <v>3997.5</v>
      </c>
    </row>
    <row r="355" spans="1:23" x14ac:dyDescent="0.3">
      <c r="A355" s="171">
        <v>221</v>
      </c>
      <c r="B355" s="35">
        <v>2021</v>
      </c>
      <c r="C355" s="34" t="s">
        <v>18</v>
      </c>
      <c r="D355" s="103"/>
      <c r="E355" s="34" t="str">
        <f>CONCATENATE(C355,D355)</f>
        <v>X</v>
      </c>
      <c r="F355" s="34" t="s">
        <v>112</v>
      </c>
      <c r="G355" s="34">
        <v>20</v>
      </c>
      <c r="H355" s="34" t="str">
        <f>CONCATENATE(F355,"/",G355)</f>
        <v>XXX136/20</v>
      </c>
      <c r="I355" s="103" t="s">
        <v>64</v>
      </c>
      <c r="J355" s="103" t="s">
        <v>64</v>
      </c>
      <c r="K355" s="104">
        <v>0.58124999999999993</v>
      </c>
      <c r="L355" s="105">
        <v>0.58333333333333337</v>
      </c>
      <c r="M355" s="34" t="s">
        <v>57</v>
      </c>
      <c r="N355" s="105">
        <v>0.60833333333333328</v>
      </c>
      <c r="O355" s="34" t="s">
        <v>21</v>
      </c>
      <c r="P355" s="35" t="str">
        <f t="shared" si="211"/>
        <v>OK</v>
      </c>
      <c r="Q355" s="36">
        <f t="shared" si="212"/>
        <v>2.4999999999999911E-2</v>
      </c>
      <c r="R355" s="36">
        <f t="shared" si="213"/>
        <v>2.083333333333437E-3</v>
      </c>
      <c r="S355" s="36">
        <f t="shared" si="214"/>
        <v>2.7083333333333348E-2</v>
      </c>
      <c r="T355" s="36">
        <f t="shared" si="216"/>
        <v>0</v>
      </c>
      <c r="U355" s="35">
        <v>19.5</v>
      </c>
      <c r="V355" s="35">
        <f>INDEX('Počty dní'!A:E,MATCH(E355,'Počty dní'!C:C,0),4)</f>
        <v>205</v>
      </c>
      <c r="W355" s="65">
        <f t="shared" si="217"/>
        <v>3997.5</v>
      </c>
    </row>
    <row r="356" spans="1:23" x14ac:dyDescent="0.3">
      <c r="A356" s="171">
        <v>221</v>
      </c>
      <c r="B356" s="35">
        <v>2021</v>
      </c>
      <c r="C356" s="34" t="s">
        <v>18</v>
      </c>
      <c r="D356" s="103"/>
      <c r="E356" s="34" t="str">
        <f>CONCATENATE(C356,D356)</f>
        <v>X</v>
      </c>
      <c r="F356" s="34" t="s">
        <v>119</v>
      </c>
      <c r="G356" s="34">
        <v>17</v>
      </c>
      <c r="H356" s="34" t="str">
        <f>CONCATENATE(F356,"/",G356)</f>
        <v>XXX143/17</v>
      </c>
      <c r="I356" s="103" t="s">
        <v>64</v>
      </c>
      <c r="J356" s="103" t="s">
        <v>64</v>
      </c>
      <c r="K356" s="104">
        <v>0.60972222222222217</v>
      </c>
      <c r="L356" s="105">
        <v>0.61319444444444449</v>
      </c>
      <c r="M356" s="34" t="s">
        <v>21</v>
      </c>
      <c r="N356" s="105">
        <v>0.65347222222222223</v>
      </c>
      <c r="O356" s="34" t="s">
        <v>39</v>
      </c>
      <c r="P356" s="35" t="str">
        <f t="shared" si="211"/>
        <v>OK</v>
      </c>
      <c r="Q356" s="36">
        <f t="shared" si="212"/>
        <v>4.0277777777777746E-2</v>
      </c>
      <c r="R356" s="36">
        <f t="shared" si="213"/>
        <v>3.4722222222223209E-3</v>
      </c>
      <c r="S356" s="36">
        <f t="shared" ref="S356:S361" si="218">Q356+R356</f>
        <v>4.3750000000000067E-2</v>
      </c>
      <c r="T356" s="36">
        <f t="shared" si="216"/>
        <v>1.388888888888884E-3</v>
      </c>
      <c r="U356" s="35">
        <v>29.7</v>
      </c>
      <c r="V356" s="35">
        <f>INDEX('Počty dní'!A:E,MATCH(E356,'Počty dní'!C:C,0),4)</f>
        <v>205</v>
      </c>
      <c r="W356" s="65">
        <f t="shared" si="217"/>
        <v>6088.5</v>
      </c>
    </row>
    <row r="357" spans="1:23" x14ac:dyDescent="0.3">
      <c r="A357" s="171">
        <v>221</v>
      </c>
      <c r="B357" s="35">
        <v>2021</v>
      </c>
      <c r="C357" s="34" t="s">
        <v>18</v>
      </c>
      <c r="D357" s="103"/>
      <c r="E357" s="34" t="str">
        <f t="shared" ref="E357:E362" si="219">CONCATENATE(C357,D357)</f>
        <v>X</v>
      </c>
      <c r="F357" s="34" t="s">
        <v>119</v>
      </c>
      <c r="G357" s="34">
        <v>28</v>
      </c>
      <c r="H357" s="34" t="str">
        <f t="shared" ref="H357:H362" si="220">CONCATENATE(F357,"/",G357)</f>
        <v>XXX143/28</v>
      </c>
      <c r="I357" s="103" t="s">
        <v>65</v>
      </c>
      <c r="J357" s="103" t="s">
        <v>64</v>
      </c>
      <c r="K357" s="104">
        <v>0.67708333333333337</v>
      </c>
      <c r="L357" s="105">
        <v>0.6777777777777777</v>
      </c>
      <c r="M357" s="34" t="s">
        <v>39</v>
      </c>
      <c r="N357" s="105">
        <v>0.71944444444444444</v>
      </c>
      <c r="O357" s="34" t="s">
        <v>21</v>
      </c>
      <c r="P357" s="35" t="str">
        <f t="shared" si="211"/>
        <v>OK</v>
      </c>
      <c r="Q357" s="36">
        <f t="shared" si="212"/>
        <v>4.1666666666666741E-2</v>
      </c>
      <c r="R357" s="36">
        <f t="shared" si="213"/>
        <v>6.9444444444433095E-4</v>
      </c>
      <c r="S357" s="36">
        <f t="shared" si="218"/>
        <v>4.2361111111111072E-2</v>
      </c>
      <c r="T357" s="36">
        <f t="shared" si="216"/>
        <v>2.3611111111111138E-2</v>
      </c>
      <c r="U357" s="35">
        <v>29.7</v>
      </c>
      <c r="V357" s="35">
        <f>INDEX('Počty dní'!A:E,MATCH(E357,'Počty dní'!C:C,0),4)</f>
        <v>205</v>
      </c>
      <c r="W357" s="65">
        <f t="shared" si="217"/>
        <v>6088.5</v>
      </c>
    </row>
    <row r="358" spans="1:23" x14ac:dyDescent="0.3">
      <c r="A358" s="171">
        <v>221</v>
      </c>
      <c r="B358" s="35">
        <v>2021</v>
      </c>
      <c r="C358" s="34" t="s">
        <v>18</v>
      </c>
      <c r="D358" s="103"/>
      <c r="E358" s="34" t="str">
        <f>CONCATENATE(C358,D358)</f>
        <v>X</v>
      </c>
      <c r="F358" s="34" t="s">
        <v>112</v>
      </c>
      <c r="G358" s="34">
        <v>27</v>
      </c>
      <c r="H358" s="34" t="str">
        <f>CONCATENATE(F358,"/",G358)</f>
        <v>XXX136/27</v>
      </c>
      <c r="I358" s="103" t="s">
        <v>65</v>
      </c>
      <c r="J358" s="103" t="s">
        <v>64</v>
      </c>
      <c r="K358" s="104">
        <v>0.72222222222222221</v>
      </c>
      <c r="L358" s="105">
        <v>0.72499999999999998</v>
      </c>
      <c r="M358" s="34" t="s">
        <v>21</v>
      </c>
      <c r="N358" s="105">
        <v>0.74791666666666667</v>
      </c>
      <c r="O358" s="34" t="s">
        <v>57</v>
      </c>
      <c r="P358" s="35" t="str">
        <f t="shared" si="211"/>
        <v>OK</v>
      </c>
      <c r="Q358" s="36">
        <f t="shared" si="212"/>
        <v>2.2916666666666696E-2</v>
      </c>
      <c r="R358" s="36">
        <f t="shared" si="213"/>
        <v>2.7777777777777679E-3</v>
      </c>
      <c r="S358" s="36">
        <f t="shared" si="218"/>
        <v>2.5694444444444464E-2</v>
      </c>
      <c r="T358" s="36">
        <f t="shared" si="216"/>
        <v>2.7777777777777679E-3</v>
      </c>
      <c r="U358" s="35">
        <v>19.5</v>
      </c>
      <c r="V358" s="35">
        <f>INDEX('Počty dní'!A:E,MATCH(E358,'Počty dní'!C:C,0),4)</f>
        <v>205</v>
      </c>
      <c r="W358" s="65">
        <f t="shared" si="217"/>
        <v>3997.5</v>
      </c>
    </row>
    <row r="359" spans="1:23" x14ac:dyDescent="0.3">
      <c r="A359" s="171">
        <v>221</v>
      </c>
      <c r="B359" s="35">
        <v>2021</v>
      </c>
      <c r="C359" s="34" t="s">
        <v>18</v>
      </c>
      <c r="D359" s="103"/>
      <c r="E359" s="34" t="str">
        <f>CONCATENATE(C359,D359)</f>
        <v>X</v>
      </c>
      <c r="F359" s="34" t="s">
        <v>112</v>
      </c>
      <c r="G359" s="34">
        <v>28</v>
      </c>
      <c r="H359" s="34" t="str">
        <f>CONCATENATE(F359,"/",G359)</f>
        <v>XXX136/28</v>
      </c>
      <c r="I359" s="103" t="s">
        <v>65</v>
      </c>
      <c r="J359" s="103" t="s">
        <v>64</v>
      </c>
      <c r="K359" s="104">
        <v>0.74930555555555556</v>
      </c>
      <c r="L359" s="105">
        <v>0.75</v>
      </c>
      <c r="M359" s="34" t="s">
        <v>57</v>
      </c>
      <c r="N359" s="105">
        <v>0.77500000000000002</v>
      </c>
      <c r="O359" s="34" t="s">
        <v>21</v>
      </c>
      <c r="P359" s="35" t="str">
        <f t="shared" si="211"/>
        <v>OK</v>
      </c>
      <c r="Q359" s="36">
        <f t="shared" si="212"/>
        <v>2.5000000000000022E-2</v>
      </c>
      <c r="R359" s="36">
        <f t="shared" si="213"/>
        <v>6.9444444444444198E-4</v>
      </c>
      <c r="S359" s="36">
        <f t="shared" si="218"/>
        <v>2.5694444444444464E-2</v>
      </c>
      <c r="T359" s="36">
        <f t="shared" si="216"/>
        <v>1.388888888888884E-3</v>
      </c>
      <c r="U359" s="35">
        <v>19.5</v>
      </c>
      <c r="V359" s="35">
        <f>INDEX('Počty dní'!A:E,MATCH(E359,'Počty dní'!C:C,0),4)</f>
        <v>205</v>
      </c>
      <c r="W359" s="65">
        <f t="shared" si="217"/>
        <v>3997.5</v>
      </c>
    </row>
    <row r="360" spans="1:23" x14ac:dyDescent="0.3">
      <c r="A360" s="171">
        <v>221</v>
      </c>
      <c r="B360" s="35">
        <v>2021</v>
      </c>
      <c r="C360" s="34" t="s">
        <v>18</v>
      </c>
      <c r="D360" s="103"/>
      <c r="E360" s="34" t="str">
        <f t="shared" si="219"/>
        <v>X</v>
      </c>
      <c r="F360" s="34" t="s">
        <v>119</v>
      </c>
      <c r="G360" s="34">
        <v>25</v>
      </c>
      <c r="H360" s="34" t="str">
        <f t="shared" si="220"/>
        <v>XXX143/25</v>
      </c>
      <c r="I360" s="103" t="s">
        <v>65</v>
      </c>
      <c r="J360" s="103" t="s">
        <v>64</v>
      </c>
      <c r="K360" s="104">
        <v>0.77638888888888891</v>
      </c>
      <c r="L360" s="105">
        <v>0.77986111111111101</v>
      </c>
      <c r="M360" s="34" t="s">
        <v>21</v>
      </c>
      <c r="N360" s="105">
        <v>0.81805555555555554</v>
      </c>
      <c r="O360" s="34" t="s">
        <v>40</v>
      </c>
      <c r="P360" s="35" t="str">
        <f t="shared" si="211"/>
        <v>OK</v>
      </c>
      <c r="Q360" s="36">
        <f t="shared" si="212"/>
        <v>3.8194444444444531E-2</v>
      </c>
      <c r="R360" s="36">
        <f t="shared" si="213"/>
        <v>3.4722222222220989E-3</v>
      </c>
      <c r="S360" s="36">
        <f t="shared" si="218"/>
        <v>4.166666666666663E-2</v>
      </c>
      <c r="T360" s="36">
        <f t="shared" si="216"/>
        <v>1.388888888888884E-3</v>
      </c>
      <c r="U360" s="35">
        <v>29.6</v>
      </c>
      <c r="V360" s="35">
        <f>INDEX('Počty dní'!A:E,MATCH(E360,'Počty dní'!C:C,0),4)</f>
        <v>205</v>
      </c>
      <c r="W360" s="65">
        <f t="shared" si="217"/>
        <v>6068</v>
      </c>
    </row>
    <row r="361" spans="1:23" x14ac:dyDescent="0.3">
      <c r="A361" s="171">
        <v>221</v>
      </c>
      <c r="B361" s="35">
        <v>2021</v>
      </c>
      <c r="C361" s="34" t="s">
        <v>18</v>
      </c>
      <c r="D361" s="103"/>
      <c r="E361" s="34" t="str">
        <f t="shared" si="219"/>
        <v>X</v>
      </c>
      <c r="F361" s="34" t="s">
        <v>119</v>
      </c>
      <c r="G361" s="34">
        <v>30</v>
      </c>
      <c r="H361" s="34" t="str">
        <f t="shared" si="220"/>
        <v>XXX143/30</v>
      </c>
      <c r="I361" s="103" t="s">
        <v>65</v>
      </c>
      <c r="J361" s="103" t="s">
        <v>64</v>
      </c>
      <c r="K361" s="104">
        <v>0.8534722222222223</v>
      </c>
      <c r="L361" s="105">
        <v>0.85416666666666663</v>
      </c>
      <c r="M361" s="34" t="s">
        <v>40</v>
      </c>
      <c r="N361" s="105">
        <v>0.88611111111111107</v>
      </c>
      <c r="O361" s="34" t="s">
        <v>21</v>
      </c>
      <c r="P361" s="35" t="str">
        <f t="shared" si="211"/>
        <v>OK</v>
      </c>
      <c r="Q361" s="36">
        <f t="shared" si="212"/>
        <v>3.1944444444444442E-2</v>
      </c>
      <c r="R361" s="36">
        <f t="shared" si="213"/>
        <v>6.9444444444433095E-4</v>
      </c>
      <c r="S361" s="36">
        <f t="shared" si="218"/>
        <v>3.2638888888888773E-2</v>
      </c>
      <c r="T361" s="36">
        <f t="shared" si="216"/>
        <v>3.5416666666666763E-2</v>
      </c>
      <c r="U361" s="35">
        <v>24.5</v>
      </c>
      <c r="V361" s="35">
        <f>INDEX('Počty dní'!A:E,MATCH(E361,'Počty dní'!C:C,0),4)</f>
        <v>205</v>
      </c>
      <c r="W361" s="65">
        <f t="shared" si="217"/>
        <v>5022.5</v>
      </c>
    </row>
    <row r="362" spans="1:23" ht="15" thickBot="1" x14ac:dyDescent="0.35">
      <c r="A362" s="172">
        <v>221</v>
      </c>
      <c r="B362" s="37">
        <v>2021</v>
      </c>
      <c r="C362" s="75" t="s">
        <v>18</v>
      </c>
      <c r="D362" s="151"/>
      <c r="E362" s="75" t="str">
        <f t="shared" si="219"/>
        <v>X</v>
      </c>
      <c r="F362" s="75" t="s">
        <v>119</v>
      </c>
      <c r="G362" s="75">
        <v>27</v>
      </c>
      <c r="H362" s="75" t="str">
        <f t="shared" si="220"/>
        <v>XXX143/27</v>
      </c>
      <c r="I362" s="151" t="s">
        <v>65</v>
      </c>
      <c r="J362" s="151" t="s">
        <v>64</v>
      </c>
      <c r="K362" s="173">
        <v>0.93055555555555547</v>
      </c>
      <c r="L362" s="174">
        <v>0.93263888888888891</v>
      </c>
      <c r="M362" s="75" t="s">
        <v>21</v>
      </c>
      <c r="N362" s="174">
        <v>0.95972222222222225</v>
      </c>
      <c r="O362" s="75" t="s">
        <v>40</v>
      </c>
      <c r="P362" s="37"/>
      <c r="Q362" s="68">
        <f t="shared" si="212"/>
        <v>2.7083333333333348E-2</v>
      </c>
      <c r="R362" s="68">
        <f t="shared" si="213"/>
        <v>2.083333333333437E-3</v>
      </c>
      <c r="S362" s="68">
        <f t="shared" si="214"/>
        <v>2.9166666666666785E-2</v>
      </c>
      <c r="T362" s="68">
        <f t="shared" si="216"/>
        <v>4.4444444444444398E-2</v>
      </c>
      <c r="U362" s="37">
        <v>24.5</v>
      </c>
      <c r="V362" s="37">
        <f>INDEX('Počty dní'!A:E,MATCH(E362,'Počty dní'!C:C,0),4)</f>
        <v>205</v>
      </c>
      <c r="W362" s="69">
        <f t="shared" si="217"/>
        <v>5022.5</v>
      </c>
    </row>
    <row r="363" spans="1:23" ht="15" thickBot="1" x14ac:dyDescent="0.35">
      <c r="A363" s="115" t="str">
        <f ca="1">CONCATENATE(INDIRECT("R[-3]C[0]",FALSE),"celkem")</f>
        <v>221celkem</v>
      </c>
      <c r="B363" s="70"/>
      <c r="C363" s="70" t="str">
        <f ca="1">INDIRECT("R[-1]C[12]",FALSE)</f>
        <v>Daňkovice</v>
      </c>
      <c r="D363" s="80"/>
      <c r="E363" s="70"/>
      <c r="F363" s="80"/>
      <c r="G363" s="70"/>
      <c r="H363" s="116"/>
      <c r="I363" s="117"/>
      <c r="J363" s="118" t="str">
        <f ca="1">INDIRECT("R[-3]C[0]",FALSE)</f>
        <v>V</v>
      </c>
      <c r="K363" s="119"/>
      <c r="L363" s="120"/>
      <c r="M363" s="121"/>
      <c r="N363" s="120"/>
      <c r="O363" s="122"/>
      <c r="P363" s="70"/>
      <c r="Q363" s="71">
        <f>SUM(Q346:Q362)</f>
        <v>0.47013888888888899</v>
      </c>
      <c r="R363" s="71">
        <f>SUM(R346:R362)</f>
        <v>3.1249999999999806E-2</v>
      </c>
      <c r="S363" s="71">
        <f>SUM(S346:S362)</f>
        <v>0.50138888888888877</v>
      </c>
      <c r="T363" s="71">
        <f>SUM(T346:T362)</f>
        <v>0.27847222222222234</v>
      </c>
      <c r="U363" s="72">
        <f>SUM(U346:U362)</f>
        <v>378.8</v>
      </c>
      <c r="V363" s="73"/>
      <c r="W363" s="74">
        <f>SUM(W346:W362)</f>
        <v>77654</v>
      </c>
    </row>
    <row r="364" spans="1:23" x14ac:dyDescent="0.3">
      <c r="C364" s="43"/>
      <c r="D364" s="147"/>
      <c r="E364" s="43"/>
      <c r="H364" s="43"/>
      <c r="L364" s="139"/>
      <c r="M364" s="141"/>
      <c r="N364" s="139"/>
      <c r="O364" s="141"/>
    </row>
    <row r="365" spans="1:23" ht="15" thickBot="1" x14ac:dyDescent="0.35">
      <c r="C365" s="43"/>
      <c r="D365" s="147"/>
      <c r="E365" s="43"/>
      <c r="H365" s="43"/>
      <c r="L365" s="139"/>
      <c r="M365" s="141"/>
      <c r="N365" s="139"/>
      <c r="O365" s="141"/>
    </row>
    <row r="366" spans="1:23" x14ac:dyDescent="0.3">
      <c r="A366" s="89">
        <v>222</v>
      </c>
      <c r="B366" s="32">
        <v>2022</v>
      </c>
      <c r="C366" s="32" t="s">
        <v>18</v>
      </c>
      <c r="D366" s="90"/>
      <c r="E366" s="32" t="str">
        <f>CONCATENATE(C366,D366)</f>
        <v>X</v>
      </c>
      <c r="F366" s="32" t="s">
        <v>119</v>
      </c>
      <c r="G366" s="32">
        <v>6</v>
      </c>
      <c r="H366" s="32" t="str">
        <f>CONCATENATE(F366,"/",G366)</f>
        <v>XXX143/6</v>
      </c>
      <c r="I366" s="90" t="s">
        <v>64</v>
      </c>
      <c r="J366" s="90" t="s">
        <v>64</v>
      </c>
      <c r="K366" s="169">
        <v>0.26041666666666669</v>
      </c>
      <c r="L366" s="170">
        <v>0.26111111111111113</v>
      </c>
      <c r="M366" s="32" t="s">
        <v>39</v>
      </c>
      <c r="N366" s="170">
        <v>0.30277777777777776</v>
      </c>
      <c r="O366" s="32" t="s">
        <v>21</v>
      </c>
      <c r="P366" s="32" t="str">
        <f t="shared" ref="P366:P372" si="221">IF(M367=O366,"OK","POZOR")</f>
        <v>OK</v>
      </c>
      <c r="Q366" s="67">
        <f t="shared" ref="Q366:Q373" si="222">IF(ISNUMBER(G366),N366-L366,IF(F366="přejezd",N366-L366,0))</f>
        <v>4.166666666666663E-2</v>
      </c>
      <c r="R366" s="67">
        <f t="shared" ref="R366:R373" si="223">IF(ISNUMBER(G366),L366-K366,0)</f>
        <v>6.9444444444444198E-4</v>
      </c>
      <c r="S366" s="67">
        <f t="shared" ref="S366:S373" si="224">Q366+R366</f>
        <v>4.2361111111111072E-2</v>
      </c>
      <c r="T366" s="67"/>
      <c r="U366" s="32">
        <v>29.7</v>
      </c>
      <c r="V366" s="32">
        <f>INDEX('Počty dní'!A:E,MATCH(E366,'Počty dní'!C:C,0),4)</f>
        <v>205</v>
      </c>
      <c r="W366" s="33">
        <f t="shared" ref="W366:W373" si="225">V366*U366</f>
        <v>6088.5</v>
      </c>
    </row>
    <row r="367" spans="1:23" x14ac:dyDescent="0.3">
      <c r="A367" s="171">
        <v>222</v>
      </c>
      <c r="B367" s="35">
        <v>2022</v>
      </c>
      <c r="C367" s="34" t="s">
        <v>18</v>
      </c>
      <c r="D367" s="103"/>
      <c r="E367" s="34" t="str">
        <f t="shared" ref="E367:E373" si="226">CONCATENATE(C367,D367)</f>
        <v>X</v>
      </c>
      <c r="F367" s="34" t="s">
        <v>134</v>
      </c>
      <c r="G367" s="34">
        <v>9</v>
      </c>
      <c r="H367" s="34" t="str">
        <f t="shared" ref="H367:H373" si="227">CONCATENATE(F367,"/",G367)</f>
        <v>XXX200/9</v>
      </c>
      <c r="I367" s="103" t="s">
        <v>64</v>
      </c>
      <c r="J367" s="97" t="s">
        <v>64</v>
      </c>
      <c r="K367" s="136">
        <v>0.30763888888888891</v>
      </c>
      <c r="L367" s="137">
        <v>0.31111111111111112</v>
      </c>
      <c r="M367" s="98" t="s">
        <v>21</v>
      </c>
      <c r="N367" s="137">
        <v>0.34722222222222227</v>
      </c>
      <c r="O367" s="98" t="s">
        <v>62</v>
      </c>
      <c r="P367" s="35" t="str">
        <f t="shared" si="221"/>
        <v>OK</v>
      </c>
      <c r="Q367" s="36">
        <f t="shared" si="222"/>
        <v>3.6111111111111149E-2</v>
      </c>
      <c r="R367" s="36">
        <f t="shared" si="223"/>
        <v>3.4722222222222099E-3</v>
      </c>
      <c r="S367" s="36">
        <f t="shared" si="224"/>
        <v>3.9583333333333359E-2</v>
      </c>
      <c r="T367" s="36">
        <f t="shared" ref="T367:T373" si="228">K367-N366</f>
        <v>4.8611111111111494E-3</v>
      </c>
      <c r="U367" s="35">
        <v>38.1</v>
      </c>
      <c r="V367" s="35">
        <f>INDEX('Počty dní'!A:E,MATCH(E367,'Počty dní'!C:C,0),4)</f>
        <v>205</v>
      </c>
      <c r="W367" s="65">
        <f t="shared" si="225"/>
        <v>7810.5</v>
      </c>
    </row>
    <row r="368" spans="1:23" x14ac:dyDescent="0.3">
      <c r="A368" s="171">
        <v>222</v>
      </c>
      <c r="B368" s="35">
        <v>2022</v>
      </c>
      <c r="C368" s="34" t="s">
        <v>18</v>
      </c>
      <c r="D368" s="103"/>
      <c r="E368" s="34" t="str">
        <f t="shared" si="226"/>
        <v>X</v>
      </c>
      <c r="F368" s="34" t="s">
        <v>134</v>
      </c>
      <c r="G368" s="34">
        <v>12</v>
      </c>
      <c r="H368" s="34" t="str">
        <f t="shared" si="227"/>
        <v>XXX200/12</v>
      </c>
      <c r="I368" s="103" t="s">
        <v>64</v>
      </c>
      <c r="J368" s="103" t="s">
        <v>64</v>
      </c>
      <c r="K368" s="104">
        <v>0.44097222222222227</v>
      </c>
      <c r="L368" s="105">
        <v>0.44375000000000003</v>
      </c>
      <c r="M368" s="106" t="s">
        <v>62</v>
      </c>
      <c r="N368" s="105">
        <v>0.48055555555555557</v>
      </c>
      <c r="O368" s="98" t="s">
        <v>21</v>
      </c>
      <c r="P368" s="35" t="str">
        <f t="shared" si="221"/>
        <v>OK</v>
      </c>
      <c r="Q368" s="36">
        <f t="shared" si="222"/>
        <v>3.6805555555555536E-2</v>
      </c>
      <c r="R368" s="36">
        <f t="shared" si="223"/>
        <v>2.7777777777777679E-3</v>
      </c>
      <c r="S368" s="36">
        <f t="shared" si="224"/>
        <v>3.9583333333333304E-2</v>
      </c>
      <c r="T368" s="36">
        <f t="shared" si="228"/>
        <v>9.375E-2</v>
      </c>
      <c r="U368" s="35">
        <v>38.1</v>
      </c>
      <c r="V368" s="35">
        <f>INDEX('Počty dní'!A:E,MATCH(E368,'Počty dní'!C:C,0),4)</f>
        <v>205</v>
      </c>
      <c r="W368" s="65">
        <f t="shared" si="225"/>
        <v>7810.5</v>
      </c>
    </row>
    <row r="369" spans="1:23" x14ac:dyDescent="0.3">
      <c r="A369" s="171">
        <v>222</v>
      </c>
      <c r="B369" s="35">
        <v>2022</v>
      </c>
      <c r="C369" s="34" t="s">
        <v>18</v>
      </c>
      <c r="D369" s="103"/>
      <c r="E369" s="34" t="str">
        <f t="shared" si="226"/>
        <v>X</v>
      </c>
      <c r="F369" s="34" t="s">
        <v>119</v>
      </c>
      <c r="G369" s="34">
        <v>13</v>
      </c>
      <c r="H369" s="34" t="str">
        <f t="shared" si="227"/>
        <v>XXX143/13</v>
      </c>
      <c r="I369" s="103" t="s">
        <v>64</v>
      </c>
      <c r="J369" s="103" t="s">
        <v>64</v>
      </c>
      <c r="K369" s="104">
        <v>0.52638888888888891</v>
      </c>
      <c r="L369" s="105">
        <v>0.52986111111111112</v>
      </c>
      <c r="M369" s="34" t="s">
        <v>21</v>
      </c>
      <c r="N369" s="105">
        <v>0.57013888888888886</v>
      </c>
      <c r="O369" s="34" t="s">
        <v>39</v>
      </c>
      <c r="P369" s="35" t="str">
        <f t="shared" si="221"/>
        <v>OK</v>
      </c>
      <c r="Q369" s="36">
        <f t="shared" si="222"/>
        <v>4.0277777777777746E-2</v>
      </c>
      <c r="R369" s="36">
        <f t="shared" si="223"/>
        <v>3.4722222222222099E-3</v>
      </c>
      <c r="S369" s="36">
        <f t="shared" si="224"/>
        <v>4.3749999999999956E-2</v>
      </c>
      <c r="T369" s="36">
        <f t="shared" si="228"/>
        <v>4.5833333333333337E-2</v>
      </c>
      <c r="U369" s="35">
        <v>29.7</v>
      </c>
      <c r="V369" s="35">
        <f>INDEX('Počty dní'!A:E,MATCH(E369,'Počty dní'!C:C,0),4)</f>
        <v>205</v>
      </c>
      <c r="W369" s="65">
        <f t="shared" si="225"/>
        <v>6088.5</v>
      </c>
    </row>
    <row r="370" spans="1:23" x14ac:dyDescent="0.3">
      <c r="A370" s="171">
        <v>222</v>
      </c>
      <c r="B370" s="35">
        <v>2022</v>
      </c>
      <c r="C370" s="34" t="s">
        <v>18</v>
      </c>
      <c r="D370" s="103"/>
      <c r="E370" s="34" t="str">
        <f t="shared" si="226"/>
        <v>X</v>
      </c>
      <c r="F370" s="34" t="s">
        <v>119</v>
      </c>
      <c r="G370" s="34">
        <v>22</v>
      </c>
      <c r="H370" s="34" t="str">
        <f t="shared" si="227"/>
        <v>XXX143/22</v>
      </c>
      <c r="I370" s="103" t="s">
        <v>65</v>
      </c>
      <c r="J370" s="103" t="s">
        <v>64</v>
      </c>
      <c r="K370" s="104">
        <v>0.59375</v>
      </c>
      <c r="L370" s="105">
        <v>0.59444444444444444</v>
      </c>
      <c r="M370" s="34" t="s">
        <v>39</v>
      </c>
      <c r="N370" s="105">
        <v>0.63611111111111118</v>
      </c>
      <c r="O370" s="34" t="s">
        <v>21</v>
      </c>
      <c r="P370" s="35" t="str">
        <f t="shared" si="221"/>
        <v>OK</v>
      </c>
      <c r="Q370" s="36">
        <f t="shared" si="222"/>
        <v>4.1666666666666741E-2</v>
      </c>
      <c r="R370" s="36">
        <f t="shared" si="223"/>
        <v>6.9444444444444198E-4</v>
      </c>
      <c r="S370" s="36">
        <f t="shared" si="224"/>
        <v>4.2361111111111183E-2</v>
      </c>
      <c r="T370" s="36">
        <f t="shared" si="228"/>
        <v>2.3611111111111138E-2</v>
      </c>
      <c r="U370" s="35">
        <v>29.7</v>
      </c>
      <c r="V370" s="35">
        <f>INDEX('Počty dní'!A:E,MATCH(E370,'Počty dní'!C:C,0),4)</f>
        <v>205</v>
      </c>
      <c r="W370" s="65">
        <f t="shared" si="225"/>
        <v>6088.5</v>
      </c>
    </row>
    <row r="371" spans="1:23" x14ac:dyDescent="0.3">
      <c r="A371" s="171">
        <v>222</v>
      </c>
      <c r="B371" s="35">
        <v>2022</v>
      </c>
      <c r="C371" s="34" t="s">
        <v>18</v>
      </c>
      <c r="D371" s="103"/>
      <c r="E371" s="34" t="str">
        <f t="shared" si="226"/>
        <v>X</v>
      </c>
      <c r="F371" s="34" t="s">
        <v>112</v>
      </c>
      <c r="G371" s="34">
        <v>23</v>
      </c>
      <c r="H371" s="34" t="str">
        <f t="shared" si="227"/>
        <v>XXX136/23</v>
      </c>
      <c r="I371" s="103" t="s">
        <v>64</v>
      </c>
      <c r="J371" s="103" t="s">
        <v>64</v>
      </c>
      <c r="K371" s="104">
        <v>0.63888888888888895</v>
      </c>
      <c r="L371" s="105">
        <v>0.64166666666666672</v>
      </c>
      <c r="M371" s="34" t="s">
        <v>21</v>
      </c>
      <c r="N371" s="105">
        <v>0.6645833333333333</v>
      </c>
      <c r="O371" s="34" t="s">
        <v>57</v>
      </c>
      <c r="P371" s="35" t="str">
        <f t="shared" si="221"/>
        <v>OK</v>
      </c>
      <c r="Q371" s="36">
        <f t="shared" si="222"/>
        <v>2.2916666666666585E-2</v>
      </c>
      <c r="R371" s="36">
        <f t="shared" si="223"/>
        <v>2.7777777777777679E-3</v>
      </c>
      <c r="S371" s="36">
        <f t="shared" si="224"/>
        <v>2.5694444444444353E-2</v>
      </c>
      <c r="T371" s="36">
        <f t="shared" si="228"/>
        <v>2.7777777777777679E-3</v>
      </c>
      <c r="U371" s="35">
        <v>19.5</v>
      </c>
      <c r="V371" s="35">
        <f>INDEX('Počty dní'!A:E,MATCH(E371,'Počty dní'!C:C,0),4)</f>
        <v>205</v>
      </c>
      <c r="W371" s="65">
        <f t="shared" si="225"/>
        <v>3997.5</v>
      </c>
    </row>
    <row r="372" spans="1:23" x14ac:dyDescent="0.3">
      <c r="A372" s="171">
        <v>222</v>
      </c>
      <c r="B372" s="35">
        <v>2022</v>
      </c>
      <c r="C372" s="34" t="s">
        <v>18</v>
      </c>
      <c r="D372" s="103"/>
      <c r="E372" s="34" t="str">
        <f t="shared" si="226"/>
        <v>X</v>
      </c>
      <c r="F372" s="34" t="s">
        <v>112</v>
      </c>
      <c r="G372" s="34">
        <v>24</v>
      </c>
      <c r="H372" s="34" t="str">
        <f t="shared" si="227"/>
        <v>XXX136/24</v>
      </c>
      <c r="I372" s="103" t="s">
        <v>64</v>
      </c>
      <c r="J372" s="103" t="s">
        <v>64</v>
      </c>
      <c r="K372" s="104">
        <v>0.66597222222222219</v>
      </c>
      <c r="L372" s="105">
        <v>0.66666666666666663</v>
      </c>
      <c r="M372" s="34" t="s">
        <v>57</v>
      </c>
      <c r="N372" s="105">
        <v>0.69166666666666676</v>
      </c>
      <c r="O372" s="34" t="s">
        <v>21</v>
      </c>
      <c r="P372" s="35" t="str">
        <f t="shared" si="221"/>
        <v>OK</v>
      </c>
      <c r="Q372" s="36">
        <f t="shared" si="222"/>
        <v>2.5000000000000133E-2</v>
      </c>
      <c r="R372" s="36">
        <f t="shared" si="223"/>
        <v>6.9444444444444198E-4</v>
      </c>
      <c r="S372" s="36">
        <f t="shared" si="224"/>
        <v>2.5694444444444575E-2</v>
      </c>
      <c r="T372" s="36">
        <f t="shared" si="228"/>
        <v>1.388888888888884E-3</v>
      </c>
      <c r="U372" s="35">
        <v>19.5</v>
      </c>
      <c r="V372" s="35">
        <f>INDEX('Počty dní'!A:E,MATCH(E372,'Počty dní'!C:C,0),4)</f>
        <v>205</v>
      </c>
      <c r="W372" s="65">
        <f t="shared" si="225"/>
        <v>3997.5</v>
      </c>
    </row>
    <row r="373" spans="1:23" ht="15" thickBot="1" x14ac:dyDescent="0.35">
      <c r="A373" s="172">
        <v>222</v>
      </c>
      <c r="B373" s="37">
        <v>2022</v>
      </c>
      <c r="C373" s="75" t="s">
        <v>18</v>
      </c>
      <c r="D373" s="151"/>
      <c r="E373" s="75" t="str">
        <f t="shared" si="226"/>
        <v>X</v>
      </c>
      <c r="F373" s="75" t="s">
        <v>119</v>
      </c>
      <c r="G373" s="75">
        <v>23</v>
      </c>
      <c r="H373" s="75" t="str">
        <f t="shared" si="227"/>
        <v>XXX143/23</v>
      </c>
      <c r="I373" s="151" t="s">
        <v>65</v>
      </c>
      <c r="J373" s="151" t="s">
        <v>64</v>
      </c>
      <c r="K373" s="173">
        <v>0.69305555555555554</v>
      </c>
      <c r="L373" s="174">
        <v>0.69652777777777775</v>
      </c>
      <c r="M373" s="75" t="s">
        <v>21</v>
      </c>
      <c r="N373" s="174">
        <v>0.7368055555555556</v>
      </c>
      <c r="O373" s="75" t="s">
        <v>39</v>
      </c>
      <c r="P373" s="37"/>
      <c r="Q373" s="68">
        <f t="shared" si="222"/>
        <v>4.0277777777777857E-2</v>
      </c>
      <c r="R373" s="68">
        <f t="shared" si="223"/>
        <v>3.4722222222222099E-3</v>
      </c>
      <c r="S373" s="68">
        <f t="shared" si="224"/>
        <v>4.3750000000000067E-2</v>
      </c>
      <c r="T373" s="68">
        <f t="shared" si="228"/>
        <v>1.3888888888887729E-3</v>
      </c>
      <c r="U373" s="37">
        <v>29.7</v>
      </c>
      <c r="V373" s="37">
        <f>INDEX('Počty dní'!A:E,MATCH(E373,'Počty dní'!C:C,0),4)</f>
        <v>205</v>
      </c>
      <c r="W373" s="69">
        <f t="shared" si="225"/>
        <v>6088.5</v>
      </c>
    </row>
    <row r="374" spans="1:23" ht="15" thickBot="1" x14ac:dyDescent="0.35">
      <c r="A374" s="115" t="str">
        <f ca="1">CONCATENATE(INDIRECT("R[-3]C[0]",FALSE),"celkem")</f>
        <v>222celkem</v>
      </c>
      <c r="B374" s="70"/>
      <c r="C374" s="70" t="str">
        <f ca="1">INDIRECT("R[-1]C[12]",FALSE)</f>
        <v>Spělkov</v>
      </c>
      <c r="D374" s="80"/>
      <c r="E374" s="70"/>
      <c r="F374" s="80"/>
      <c r="G374" s="70"/>
      <c r="H374" s="116"/>
      <c r="I374" s="117"/>
      <c r="J374" s="118" t="str">
        <f ca="1">INDIRECT("R[-3]C[0]",FALSE)</f>
        <v>V</v>
      </c>
      <c r="K374" s="119"/>
      <c r="L374" s="120"/>
      <c r="M374" s="121"/>
      <c r="N374" s="120"/>
      <c r="O374" s="122"/>
      <c r="P374" s="70"/>
      <c r="Q374" s="71">
        <f>SUM(Q366:Q373)</f>
        <v>0.28472222222222238</v>
      </c>
      <c r="R374" s="71">
        <f>SUM(R366:R373)</f>
        <v>1.8055555555555491E-2</v>
      </c>
      <c r="S374" s="71">
        <f>SUM(S366:S373)</f>
        <v>0.30277777777777787</v>
      </c>
      <c r="T374" s="71">
        <f>SUM(T366:T373)</f>
        <v>0.17361111111111105</v>
      </c>
      <c r="U374" s="72">
        <f>SUM(U366:U373)</f>
        <v>233.99999999999997</v>
      </c>
      <c r="V374" s="73"/>
      <c r="W374" s="74">
        <f>SUM(W366:W373)</f>
        <v>47970</v>
      </c>
    </row>
    <row r="375" spans="1:23" x14ac:dyDescent="0.3">
      <c r="C375" s="43"/>
      <c r="D375" s="147"/>
      <c r="E375" s="43"/>
      <c r="H375" s="43"/>
      <c r="L375" s="139"/>
      <c r="M375" s="141"/>
      <c r="N375" s="139"/>
      <c r="O375" s="141"/>
    </row>
    <row r="376" spans="1:23" ht="15" thickBot="1" x14ac:dyDescent="0.35">
      <c r="C376" s="43"/>
      <c r="D376" s="147"/>
      <c r="E376" s="43"/>
      <c r="G376" s="43"/>
      <c r="H376" s="43"/>
      <c r="L376" s="139"/>
      <c r="M376" s="43"/>
      <c r="N376" s="139"/>
      <c r="O376" s="43"/>
    </row>
    <row r="377" spans="1:23" x14ac:dyDescent="0.3">
      <c r="A377" s="89">
        <v>223</v>
      </c>
      <c r="B377" s="32">
        <v>2023</v>
      </c>
      <c r="C377" s="32" t="s">
        <v>18</v>
      </c>
      <c r="D377" s="90"/>
      <c r="E377" s="32" t="str">
        <f>CONCATENATE(C377,D377)</f>
        <v>X</v>
      </c>
      <c r="F377" s="32" t="s">
        <v>123</v>
      </c>
      <c r="G377" s="32">
        <v>51</v>
      </c>
      <c r="H377" s="32" t="str">
        <f>CONCATENATE(F377,"/",G377)</f>
        <v>XXX150/51</v>
      </c>
      <c r="I377" s="90" t="s">
        <v>65</v>
      </c>
      <c r="J377" s="90" t="s">
        <v>64</v>
      </c>
      <c r="K377" s="169">
        <v>0.20833333333333334</v>
      </c>
      <c r="L377" s="170">
        <v>0.20972222222222223</v>
      </c>
      <c r="M377" s="32" t="s">
        <v>48</v>
      </c>
      <c r="N377" s="170">
        <v>0.21597222222222223</v>
      </c>
      <c r="O377" s="32" t="s">
        <v>34</v>
      </c>
      <c r="P377" s="32" t="str">
        <f t="shared" ref="P377:P387" si="229">IF(M378=O377,"OK","POZOR")</f>
        <v>OK</v>
      </c>
      <c r="Q377" s="67">
        <f t="shared" ref="Q377:Q388" si="230">IF(ISNUMBER(G377),N377-L377,IF(F377="přejezd",N377-L377,0))</f>
        <v>6.2500000000000056E-3</v>
      </c>
      <c r="R377" s="67">
        <f t="shared" ref="R377:R388" si="231">IF(ISNUMBER(G377),L377-K377,0)</f>
        <v>1.388888888888884E-3</v>
      </c>
      <c r="S377" s="67">
        <f t="shared" ref="S377:S388" si="232">Q377+R377</f>
        <v>7.6388888888888895E-3</v>
      </c>
      <c r="T377" s="67"/>
      <c r="U377" s="32">
        <v>4.8</v>
      </c>
      <c r="V377" s="32">
        <f>INDEX('Počty dní'!A:E,MATCH(E377,'Počty dní'!C:C,0),4)</f>
        <v>205</v>
      </c>
      <c r="W377" s="33">
        <f>V377*U377</f>
        <v>984</v>
      </c>
    </row>
    <row r="378" spans="1:23" x14ac:dyDescent="0.3">
      <c r="A378" s="171">
        <v>223</v>
      </c>
      <c r="B378" s="35">
        <v>2023</v>
      </c>
      <c r="C378" s="34" t="s">
        <v>18</v>
      </c>
      <c r="D378" s="103"/>
      <c r="E378" s="34" t="str">
        <f>CONCATENATE(C378,D378)</f>
        <v>X</v>
      </c>
      <c r="F378" s="34" t="s">
        <v>116</v>
      </c>
      <c r="G378" s="34">
        <v>4</v>
      </c>
      <c r="H378" s="34" t="str">
        <f>CONCATENATE(F378,"/",G378)</f>
        <v>XXX140/4</v>
      </c>
      <c r="I378" s="103" t="s">
        <v>65</v>
      </c>
      <c r="J378" s="103" t="s">
        <v>64</v>
      </c>
      <c r="K378" s="104">
        <v>0.21597222222222223</v>
      </c>
      <c r="L378" s="105">
        <v>0.21736111111111112</v>
      </c>
      <c r="M378" s="34" t="s">
        <v>34</v>
      </c>
      <c r="N378" s="105">
        <v>0.24652777777777779</v>
      </c>
      <c r="O378" s="34" t="s">
        <v>19</v>
      </c>
      <c r="P378" s="35" t="str">
        <f t="shared" si="229"/>
        <v>OK</v>
      </c>
      <c r="Q378" s="36">
        <f t="shared" si="230"/>
        <v>2.9166666666666674E-2</v>
      </c>
      <c r="R378" s="36">
        <f t="shared" si="231"/>
        <v>1.388888888888884E-3</v>
      </c>
      <c r="S378" s="36">
        <f t="shared" si="232"/>
        <v>3.0555555555555558E-2</v>
      </c>
      <c r="T378" s="36">
        <f t="shared" ref="T378:T388" si="233">K378-N377</f>
        <v>0</v>
      </c>
      <c r="U378" s="35">
        <v>23.8</v>
      </c>
      <c r="V378" s="35">
        <f>INDEX('Počty dní'!A:E,MATCH(E378,'Počty dní'!C:C,0),4)</f>
        <v>205</v>
      </c>
      <c r="W378" s="65">
        <f>V378*U378</f>
        <v>4879</v>
      </c>
    </row>
    <row r="379" spans="1:23" x14ac:dyDescent="0.3">
      <c r="A379" s="171">
        <v>223</v>
      </c>
      <c r="B379" s="35">
        <v>2023</v>
      </c>
      <c r="C379" s="34" t="s">
        <v>18</v>
      </c>
      <c r="D379" s="103"/>
      <c r="E379" s="34" t="str">
        <f>CONCATENATE(C379,D379)</f>
        <v>X</v>
      </c>
      <c r="F379" s="34" t="s">
        <v>116</v>
      </c>
      <c r="G379" s="34">
        <v>3</v>
      </c>
      <c r="H379" s="34" t="str">
        <f>CONCATENATE(F379,"/",G379)</f>
        <v>XXX140/3</v>
      </c>
      <c r="I379" s="103" t="s">
        <v>65</v>
      </c>
      <c r="J379" s="103" t="s">
        <v>64</v>
      </c>
      <c r="K379" s="104">
        <v>0.25</v>
      </c>
      <c r="L379" s="105">
        <v>0.25347222222222221</v>
      </c>
      <c r="M379" s="34" t="s">
        <v>19</v>
      </c>
      <c r="N379" s="105">
        <v>0.28125</v>
      </c>
      <c r="O379" s="34" t="s">
        <v>34</v>
      </c>
      <c r="P379" s="35" t="str">
        <f t="shared" si="229"/>
        <v>OK</v>
      </c>
      <c r="Q379" s="36">
        <f t="shared" si="230"/>
        <v>2.777777777777779E-2</v>
      </c>
      <c r="R379" s="36">
        <f t="shared" si="231"/>
        <v>3.4722222222222099E-3</v>
      </c>
      <c r="S379" s="36">
        <f t="shared" si="232"/>
        <v>3.125E-2</v>
      </c>
      <c r="T379" s="36">
        <f t="shared" si="233"/>
        <v>3.4722222222222099E-3</v>
      </c>
      <c r="U379" s="35">
        <v>23.8</v>
      </c>
      <c r="V379" s="35">
        <f>INDEX('Počty dní'!A:E,MATCH(E379,'Počty dní'!C:C,0),4)</f>
        <v>205</v>
      </c>
      <c r="W379" s="65">
        <f>V379*U379</f>
        <v>4879</v>
      </c>
    </row>
    <row r="380" spans="1:23" x14ac:dyDescent="0.3">
      <c r="A380" s="171">
        <v>223</v>
      </c>
      <c r="B380" s="35">
        <v>2023</v>
      </c>
      <c r="C380" s="34" t="s">
        <v>18</v>
      </c>
      <c r="D380" s="103"/>
      <c r="E380" s="34" t="str">
        <f t="shared" ref="E380:E388" si="234">CONCATENATE(C380,D380)</f>
        <v>X</v>
      </c>
      <c r="F380" s="34" t="s">
        <v>123</v>
      </c>
      <c r="G380" s="34">
        <v>10</v>
      </c>
      <c r="H380" s="34" t="str">
        <f t="shared" ref="H380:H388" si="235">CONCATENATE(F380,"/",G380)</f>
        <v>XXX150/10</v>
      </c>
      <c r="I380" s="103" t="s">
        <v>64</v>
      </c>
      <c r="J380" s="103" t="s">
        <v>64</v>
      </c>
      <c r="K380" s="104">
        <v>0.29375000000000001</v>
      </c>
      <c r="L380" s="105">
        <v>0.2951388888888889</v>
      </c>
      <c r="M380" s="34" t="s">
        <v>34</v>
      </c>
      <c r="N380" s="105">
        <v>0.32500000000000001</v>
      </c>
      <c r="O380" s="34" t="s">
        <v>21</v>
      </c>
      <c r="P380" s="35" t="str">
        <f t="shared" si="229"/>
        <v>OK</v>
      </c>
      <c r="Q380" s="36">
        <f t="shared" si="230"/>
        <v>2.9861111111111116E-2</v>
      </c>
      <c r="R380" s="36">
        <f t="shared" si="231"/>
        <v>1.388888888888884E-3</v>
      </c>
      <c r="S380" s="36">
        <f t="shared" si="232"/>
        <v>3.125E-2</v>
      </c>
      <c r="T380" s="36">
        <f t="shared" si="233"/>
        <v>1.2500000000000011E-2</v>
      </c>
      <c r="U380" s="35">
        <v>24.1</v>
      </c>
      <c r="V380" s="35">
        <f>INDEX('Počty dní'!A:E,MATCH(E380,'Počty dní'!C:C,0),4)</f>
        <v>205</v>
      </c>
      <c r="W380" s="65">
        <f t="shared" ref="W380:W388" si="236">V380*U380</f>
        <v>4940.5</v>
      </c>
    </row>
    <row r="381" spans="1:23" x14ac:dyDescent="0.3">
      <c r="A381" s="171">
        <v>223</v>
      </c>
      <c r="B381" s="35">
        <v>2023</v>
      </c>
      <c r="C381" s="34" t="s">
        <v>18</v>
      </c>
      <c r="D381" s="103"/>
      <c r="E381" s="34" t="str">
        <f t="shared" si="234"/>
        <v>X</v>
      </c>
      <c r="F381" s="34" t="s">
        <v>123</v>
      </c>
      <c r="G381" s="34">
        <v>9</v>
      </c>
      <c r="H381" s="34" t="str">
        <f t="shared" si="235"/>
        <v>XXX150/9</v>
      </c>
      <c r="I381" s="103" t="s">
        <v>64</v>
      </c>
      <c r="J381" s="103" t="s">
        <v>64</v>
      </c>
      <c r="K381" s="104">
        <v>0.40138888888888885</v>
      </c>
      <c r="L381" s="105">
        <v>0.40416666666666662</v>
      </c>
      <c r="M381" s="34" t="s">
        <v>21</v>
      </c>
      <c r="N381" s="105">
        <v>0.43263888888888885</v>
      </c>
      <c r="O381" s="34" t="s">
        <v>34</v>
      </c>
      <c r="P381" s="35" t="str">
        <f t="shared" si="229"/>
        <v>OK</v>
      </c>
      <c r="Q381" s="36">
        <f t="shared" si="230"/>
        <v>2.8472222222222232E-2</v>
      </c>
      <c r="R381" s="36">
        <f t="shared" si="231"/>
        <v>2.7777777777777679E-3</v>
      </c>
      <c r="S381" s="36">
        <f t="shared" si="232"/>
        <v>3.125E-2</v>
      </c>
      <c r="T381" s="36">
        <f t="shared" si="233"/>
        <v>7.638888888888884E-2</v>
      </c>
      <c r="U381" s="35">
        <v>24.1</v>
      </c>
      <c r="V381" s="35">
        <f>INDEX('Počty dní'!A:E,MATCH(E381,'Počty dní'!C:C,0),4)</f>
        <v>205</v>
      </c>
      <c r="W381" s="65">
        <f t="shared" si="236"/>
        <v>4940.5</v>
      </c>
    </row>
    <row r="382" spans="1:23" x14ac:dyDescent="0.3">
      <c r="A382" s="171">
        <v>223</v>
      </c>
      <c r="B382" s="35">
        <v>2023</v>
      </c>
      <c r="C382" s="34" t="s">
        <v>18</v>
      </c>
      <c r="D382" s="103"/>
      <c r="E382" s="34" t="str">
        <f t="shared" si="234"/>
        <v>X</v>
      </c>
      <c r="F382" s="34" t="s">
        <v>117</v>
      </c>
      <c r="G382" s="34">
        <v>7</v>
      </c>
      <c r="H382" s="34" t="str">
        <f t="shared" si="235"/>
        <v>XXX141/7</v>
      </c>
      <c r="I382" s="103" t="s">
        <v>65</v>
      </c>
      <c r="J382" s="103" t="s">
        <v>64</v>
      </c>
      <c r="K382" s="104">
        <v>0.43402777777777773</v>
      </c>
      <c r="L382" s="105">
        <v>0.43541666666666662</v>
      </c>
      <c r="M382" s="34" t="s">
        <v>34</v>
      </c>
      <c r="N382" s="105">
        <v>0.47222222222222227</v>
      </c>
      <c r="O382" s="34" t="s">
        <v>24</v>
      </c>
      <c r="P382" s="35" t="str">
        <f t="shared" si="229"/>
        <v>OK</v>
      </c>
      <c r="Q382" s="36">
        <f t="shared" si="230"/>
        <v>3.6805555555555647E-2</v>
      </c>
      <c r="R382" s="36">
        <f t="shared" si="231"/>
        <v>1.388888888888884E-3</v>
      </c>
      <c r="S382" s="36">
        <f t="shared" si="232"/>
        <v>3.8194444444444531E-2</v>
      </c>
      <c r="T382" s="36">
        <f t="shared" si="233"/>
        <v>1.388888888888884E-3</v>
      </c>
      <c r="U382" s="35">
        <v>29.8</v>
      </c>
      <c r="V382" s="35">
        <f>INDEX('Počty dní'!A:E,MATCH(E382,'Počty dní'!C:C,0),4)</f>
        <v>205</v>
      </c>
      <c r="W382" s="65">
        <f t="shared" si="236"/>
        <v>6109</v>
      </c>
    </row>
    <row r="383" spans="1:23" x14ac:dyDescent="0.3">
      <c r="A383" s="171">
        <v>223</v>
      </c>
      <c r="B383" s="35">
        <v>2023</v>
      </c>
      <c r="C383" s="34" t="s">
        <v>18</v>
      </c>
      <c r="D383" s="103"/>
      <c r="E383" s="34" t="str">
        <f t="shared" si="234"/>
        <v>X</v>
      </c>
      <c r="F383" s="34" t="s">
        <v>117</v>
      </c>
      <c r="G383" s="34">
        <v>10</v>
      </c>
      <c r="H383" s="34" t="str">
        <f t="shared" si="235"/>
        <v>XXX141/10</v>
      </c>
      <c r="I383" s="103" t="s">
        <v>65</v>
      </c>
      <c r="J383" s="103" t="s">
        <v>64</v>
      </c>
      <c r="K383" s="104">
        <v>0.5229166666666667</v>
      </c>
      <c r="L383" s="105">
        <v>0.52638888888888891</v>
      </c>
      <c r="M383" s="34" t="s">
        <v>24</v>
      </c>
      <c r="N383" s="105">
        <v>0.56874999999999998</v>
      </c>
      <c r="O383" s="34" t="s">
        <v>34</v>
      </c>
      <c r="P383" s="35" t="str">
        <f t="shared" si="229"/>
        <v>OK</v>
      </c>
      <c r="Q383" s="36">
        <f t="shared" si="230"/>
        <v>4.2361111111111072E-2</v>
      </c>
      <c r="R383" s="36">
        <f t="shared" si="231"/>
        <v>3.4722222222222099E-3</v>
      </c>
      <c r="S383" s="36">
        <f t="shared" si="232"/>
        <v>4.5833333333333282E-2</v>
      </c>
      <c r="T383" s="36">
        <f t="shared" si="233"/>
        <v>5.0694444444444431E-2</v>
      </c>
      <c r="U383" s="35">
        <v>33.6</v>
      </c>
      <c r="V383" s="35">
        <f>INDEX('Počty dní'!A:E,MATCH(E383,'Počty dní'!C:C,0),4)</f>
        <v>205</v>
      </c>
      <c r="W383" s="65">
        <f t="shared" si="236"/>
        <v>6888</v>
      </c>
    </row>
    <row r="384" spans="1:23" x14ac:dyDescent="0.3">
      <c r="A384" s="171">
        <v>223</v>
      </c>
      <c r="B384" s="35">
        <v>2023</v>
      </c>
      <c r="C384" s="34" t="s">
        <v>18</v>
      </c>
      <c r="D384" s="103"/>
      <c r="E384" s="34" t="str">
        <f t="shared" si="234"/>
        <v>X</v>
      </c>
      <c r="F384" s="34" t="s">
        <v>117</v>
      </c>
      <c r="G384" s="34">
        <v>11</v>
      </c>
      <c r="H384" s="34" t="str">
        <f t="shared" si="235"/>
        <v>XXX141/11</v>
      </c>
      <c r="I384" s="103" t="s">
        <v>65</v>
      </c>
      <c r="J384" s="103" t="s">
        <v>64</v>
      </c>
      <c r="K384" s="104">
        <v>0.59930555555555554</v>
      </c>
      <c r="L384" s="105">
        <v>0.60069444444444442</v>
      </c>
      <c r="M384" s="34" t="s">
        <v>34</v>
      </c>
      <c r="N384" s="105">
        <v>0.64166666666666672</v>
      </c>
      <c r="O384" s="34" t="s">
        <v>24</v>
      </c>
      <c r="P384" s="35" t="str">
        <f t="shared" si="229"/>
        <v>OK</v>
      </c>
      <c r="Q384" s="36">
        <f t="shared" si="230"/>
        <v>4.0972222222222299E-2</v>
      </c>
      <c r="R384" s="36">
        <f t="shared" si="231"/>
        <v>1.388888888888884E-3</v>
      </c>
      <c r="S384" s="36">
        <f t="shared" si="232"/>
        <v>4.2361111111111183E-2</v>
      </c>
      <c r="T384" s="36">
        <f t="shared" si="233"/>
        <v>3.0555555555555558E-2</v>
      </c>
      <c r="U384" s="35">
        <v>33.6</v>
      </c>
      <c r="V384" s="35">
        <f>INDEX('Počty dní'!A:E,MATCH(E384,'Počty dní'!C:C,0),4)</f>
        <v>205</v>
      </c>
      <c r="W384" s="65">
        <f t="shared" si="236"/>
        <v>6888</v>
      </c>
    </row>
    <row r="385" spans="1:23" x14ac:dyDescent="0.3">
      <c r="A385" s="171">
        <v>223</v>
      </c>
      <c r="B385" s="35">
        <v>2023</v>
      </c>
      <c r="C385" s="34" t="s">
        <v>18</v>
      </c>
      <c r="D385" s="103"/>
      <c r="E385" s="34" t="str">
        <f t="shared" si="234"/>
        <v>X</v>
      </c>
      <c r="F385" s="34" t="s">
        <v>117</v>
      </c>
      <c r="G385" s="34">
        <v>14</v>
      </c>
      <c r="H385" s="34" t="str">
        <f t="shared" si="235"/>
        <v>XXX141/14</v>
      </c>
      <c r="I385" s="103" t="s">
        <v>65</v>
      </c>
      <c r="J385" s="103" t="s">
        <v>64</v>
      </c>
      <c r="K385" s="104">
        <v>0.64861111111111114</v>
      </c>
      <c r="L385" s="105">
        <v>0.65138888888888891</v>
      </c>
      <c r="M385" s="34" t="s">
        <v>24</v>
      </c>
      <c r="N385" s="105">
        <v>0.66597222222222219</v>
      </c>
      <c r="O385" s="34" t="s">
        <v>63</v>
      </c>
      <c r="P385" s="35" t="str">
        <f t="shared" si="229"/>
        <v>OK</v>
      </c>
      <c r="Q385" s="36">
        <f t="shared" si="230"/>
        <v>1.4583333333333282E-2</v>
      </c>
      <c r="R385" s="36">
        <f t="shared" si="231"/>
        <v>2.7777777777777679E-3</v>
      </c>
      <c r="S385" s="36">
        <f t="shared" si="232"/>
        <v>1.7361111111111049E-2</v>
      </c>
      <c r="T385" s="36">
        <f t="shared" si="233"/>
        <v>6.9444444444444198E-3</v>
      </c>
      <c r="U385" s="35">
        <v>12.9</v>
      </c>
      <c r="V385" s="35">
        <f>INDEX('Počty dní'!A:E,MATCH(E385,'Počty dní'!C:C,0),4)</f>
        <v>205</v>
      </c>
      <c r="W385" s="65">
        <f t="shared" si="236"/>
        <v>2644.5</v>
      </c>
    </row>
    <row r="386" spans="1:23" x14ac:dyDescent="0.3">
      <c r="A386" s="171">
        <v>223</v>
      </c>
      <c r="B386" s="35">
        <v>2023</v>
      </c>
      <c r="C386" s="34" t="s">
        <v>18</v>
      </c>
      <c r="D386" s="103"/>
      <c r="E386" s="34" t="str">
        <f t="shared" si="234"/>
        <v>X</v>
      </c>
      <c r="F386" s="34" t="s">
        <v>117</v>
      </c>
      <c r="G386" s="34">
        <v>13</v>
      </c>
      <c r="H386" s="34" t="str">
        <f t="shared" si="235"/>
        <v>XXX141/13</v>
      </c>
      <c r="I386" s="103" t="s">
        <v>65</v>
      </c>
      <c r="J386" s="103" t="s">
        <v>64</v>
      </c>
      <c r="K386" s="104">
        <v>0.66597222222222219</v>
      </c>
      <c r="L386" s="105">
        <v>0.66666666666666663</v>
      </c>
      <c r="M386" s="34" t="s">
        <v>63</v>
      </c>
      <c r="N386" s="105">
        <v>0.68125000000000002</v>
      </c>
      <c r="O386" s="34" t="s">
        <v>24</v>
      </c>
      <c r="P386" s="35" t="str">
        <f t="shared" si="229"/>
        <v>OK</v>
      </c>
      <c r="Q386" s="36">
        <f t="shared" si="230"/>
        <v>1.4583333333333393E-2</v>
      </c>
      <c r="R386" s="36">
        <f t="shared" si="231"/>
        <v>6.9444444444444198E-4</v>
      </c>
      <c r="S386" s="36">
        <f t="shared" si="232"/>
        <v>1.5277777777777835E-2</v>
      </c>
      <c r="T386" s="36">
        <f t="shared" si="233"/>
        <v>0</v>
      </c>
      <c r="U386" s="35">
        <v>12.9</v>
      </c>
      <c r="V386" s="35">
        <f>INDEX('Počty dní'!A:E,MATCH(E386,'Počty dní'!C:C,0),4)</f>
        <v>205</v>
      </c>
      <c r="W386" s="65">
        <f t="shared" si="236"/>
        <v>2644.5</v>
      </c>
    </row>
    <row r="387" spans="1:23" x14ac:dyDescent="0.3">
      <c r="A387" s="171">
        <v>223</v>
      </c>
      <c r="B387" s="35">
        <v>2023</v>
      </c>
      <c r="C387" s="34" t="s">
        <v>18</v>
      </c>
      <c r="D387" s="103"/>
      <c r="E387" s="34" t="str">
        <f t="shared" si="234"/>
        <v>X</v>
      </c>
      <c r="F387" s="34" t="s">
        <v>117</v>
      </c>
      <c r="G387" s="34">
        <v>16</v>
      </c>
      <c r="H387" s="34" t="str">
        <f t="shared" si="235"/>
        <v>XXX141/16</v>
      </c>
      <c r="I387" s="103" t="s">
        <v>65</v>
      </c>
      <c r="J387" s="103" t="s">
        <v>64</v>
      </c>
      <c r="K387" s="104">
        <v>0.68958333333333333</v>
      </c>
      <c r="L387" s="105">
        <v>0.69305555555555554</v>
      </c>
      <c r="M387" s="34" t="s">
        <v>24</v>
      </c>
      <c r="N387" s="105">
        <v>0.73541666666666661</v>
      </c>
      <c r="O387" s="34" t="s">
        <v>34</v>
      </c>
      <c r="P387" s="35" t="str">
        <f t="shared" si="229"/>
        <v>OK</v>
      </c>
      <c r="Q387" s="36">
        <f t="shared" si="230"/>
        <v>4.2361111111111072E-2</v>
      </c>
      <c r="R387" s="36">
        <f t="shared" si="231"/>
        <v>3.4722222222222099E-3</v>
      </c>
      <c r="S387" s="36">
        <f t="shared" si="232"/>
        <v>4.5833333333333282E-2</v>
      </c>
      <c r="T387" s="36">
        <f t="shared" si="233"/>
        <v>8.3333333333333037E-3</v>
      </c>
      <c r="U387" s="35">
        <v>33.6</v>
      </c>
      <c r="V387" s="35">
        <f>INDEX('Počty dní'!A:E,MATCH(E387,'Počty dní'!C:C,0),4)</f>
        <v>205</v>
      </c>
      <c r="W387" s="65">
        <f t="shared" si="236"/>
        <v>6888</v>
      </c>
    </row>
    <row r="388" spans="1:23" ht="15" thickBot="1" x14ac:dyDescent="0.35">
      <c r="A388" s="172">
        <v>223</v>
      </c>
      <c r="B388" s="37">
        <v>2023</v>
      </c>
      <c r="C388" s="75" t="s">
        <v>18</v>
      </c>
      <c r="D388" s="151"/>
      <c r="E388" s="75" t="str">
        <f t="shared" si="234"/>
        <v>X</v>
      </c>
      <c r="F388" s="75" t="s">
        <v>123</v>
      </c>
      <c r="G388" s="75">
        <v>50</v>
      </c>
      <c r="H388" s="75" t="str">
        <f t="shared" si="235"/>
        <v>XXX150/50</v>
      </c>
      <c r="I388" s="151" t="s">
        <v>65</v>
      </c>
      <c r="J388" s="151" t="s">
        <v>64</v>
      </c>
      <c r="K388" s="173">
        <v>0.74236111111111114</v>
      </c>
      <c r="L388" s="174">
        <v>0.74305555555555547</v>
      </c>
      <c r="M388" s="75" t="s">
        <v>34</v>
      </c>
      <c r="N388" s="174">
        <v>0.75</v>
      </c>
      <c r="O388" s="75" t="s">
        <v>48</v>
      </c>
      <c r="P388" s="37"/>
      <c r="Q388" s="68">
        <f t="shared" si="230"/>
        <v>6.9444444444445308E-3</v>
      </c>
      <c r="R388" s="68">
        <f t="shared" si="231"/>
        <v>6.9444444444433095E-4</v>
      </c>
      <c r="S388" s="68">
        <f t="shared" si="232"/>
        <v>7.6388888888888618E-3</v>
      </c>
      <c r="T388" s="68">
        <f t="shared" si="233"/>
        <v>6.9444444444445308E-3</v>
      </c>
      <c r="U388" s="37">
        <v>4.8</v>
      </c>
      <c r="V388" s="37">
        <f>INDEX('Počty dní'!A:E,MATCH(E388,'Počty dní'!C:C,0),4)</f>
        <v>205</v>
      </c>
      <c r="W388" s="69">
        <f t="shared" si="236"/>
        <v>984</v>
      </c>
    </row>
    <row r="389" spans="1:23" ht="15" thickBot="1" x14ac:dyDescent="0.35">
      <c r="A389" s="115" t="str">
        <f ca="1">CONCATENATE(INDIRECT("R[-3]C[0]",FALSE),"celkem")</f>
        <v>223celkem</v>
      </c>
      <c r="B389" s="70"/>
      <c r="C389" s="70" t="str">
        <f ca="1">INDIRECT("R[-1]C[12]",FALSE)</f>
        <v>Herálec</v>
      </c>
      <c r="D389" s="80"/>
      <c r="E389" s="70"/>
      <c r="F389" s="80"/>
      <c r="G389" s="70"/>
      <c r="H389" s="116"/>
      <c r="I389" s="117"/>
      <c r="J389" s="118" t="str">
        <f ca="1">INDIRECT("R[-3]C[0]",FALSE)</f>
        <v>V</v>
      </c>
      <c r="K389" s="119"/>
      <c r="L389" s="120"/>
      <c r="M389" s="121"/>
      <c r="N389" s="120"/>
      <c r="O389" s="122"/>
      <c r="P389" s="70"/>
      <c r="Q389" s="71">
        <f>SUM(Q377:Q388)</f>
        <v>0.32013888888888908</v>
      </c>
      <c r="R389" s="71">
        <f>SUM(R377:R388)</f>
        <v>2.4305555555555358E-2</v>
      </c>
      <c r="S389" s="71">
        <f>SUM(S377:S388)</f>
        <v>0.34444444444444444</v>
      </c>
      <c r="T389" s="71">
        <f>SUM(T377:T388)</f>
        <v>0.19722222222222219</v>
      </c>
      <c r="U389" s="72">
        <f>SUM(U377:U388)</f>
        <v>261.8</v>
      </c>
      <c r="V389" s="73"/>
      <c r="W389" s="74">
        <f>SUM(W377:W388)</f>
        <v>53669</v>
      </c>
    </row>
    <row r="390" spans="1:23" x14ac:dyDescent="0.3">
      <c r="C390" s="43"/>
      <c r="D390" s="147"/>
      <c r="E390" s="43"/>
      <c r="G390" s="43"/>
      <c r="H390" s="43"/>
      <c r="L390" s="139"/>
      <c r="M390" s="43"/>
      <c r="N390" s="139"/>
      <c r="O390" s="43"/>
    </row>
    <row r="391" spans="1:23" ht="15" thickBot="1" x14ac:dyDescent="0.35">
      <c r="C391" s="43"/>
      <c r="D391" s="147"/>
      <c r="E391" s="43"/>
      <c r="G391" s="43"/>
      <c r="H391" s="43"/>
      <c r="L391" s="139"/>
      <c r="M391" s="43"/>
      <c r="N391" s="139"/>
      <c r="O391" s="43"/>
    </row>
    <row r="392" spans="1:23" x14ac:dyDescent="0.3">
      <c r="A392" s="89">
        <v>224</v>
      </c>
      <c r="B392" s="32">
        <v>2024</v>
      </c>
      <c r="C392" s="32" t="s">
        <v>18</v>
      </c>
      <c r="D392" s="90"/>
      <c r="E392" s="32" t="str">
        <f>CONCATENATE(C392,D392)</f>
        <v>X</v>
      </c>
      <c r="F392" s="32" t="s">
        <v>117</v>
      </c>
      <c r="G392" s="32">
        <v>2</v>
      </c>
      <c r="H392" s="32" t="str">
        <f>CONCATENATE(F392,"/",G392)</f>
        <v>XXX141/2</v>
      </c>
      <c r="I392" s="90" t="s">
        <v>65</v>
      </c>
      <c r="J392" s="90" t="s">
        <v>64</v>
      </c>
      <c r="K392" s="169">
        <v>0.1986111111111111</v>
      </c>
      <c r="L392" s="170">
        <v>0.19930555555555554</v>
      </c>
      <c r="M392" s="32" t="s">
        <v>35</v>
      </c>
      <c r="N392" s="170">
        <v>0.22152777777777777</v>
      </c>
      <c r="O392" s="32" t="s">
        <v>34</v>
      </c>
      <c r="P392" s="32" t="str">
        <f t="shared" ref="P392:P402" si="237">IF(M393=O392,"OK","POZOR")</f>
        <v>OK</v>
      </c>
      <c r="Q392" s="67">
        <f t="shared" ref="Q392:Q403" si="238">IF(ISNUMBER(G392),N392-L392,IF(F392="přejezd",N392-L392,0))</f>
        <v>2.2222222222222227E-2</v>
      </c>
      <c r="R392" s="67">
        <f t="shared" ref="R392:R403" si="239">IF(ISNUMBER(G392),L392-K392,0)</f>
        <v>6.9444444444444198E-4</v>
      </c>
      <c r="S392" s="67">
        <f t="shared" ref="S392:S403" si="240">Q392+R392</f>
        <v>2.2916666666666669E-2</v>
      </c>
      <c r="T392" s="67"/>
      <c r="U392" s="32">
        <v>17</v>
      </c>
      <c r="V392" s="32">
        <f>INDEX('Počty dní'!A:E,MATCH(E392,'Počty dní'!C:C,0),4)</f>
        <v>205</v>
      </c>
      <c r="W392" s="33">
        <f>V392*U392</f>
        <v>3485</v>
      </c>
    </row>
    <row r="393" spans="1:23" x14ac:dyDescent="0.3">
      <c r="A393" s="171">
        <v>224</v>
      </c>
      <c r="B393" s="35">
        <v>2024</v>
      </c>
      <c r="C393" s="34" t="s">
        <v>18</v>
      </c>
      <c r="D393" s="103"/>
      <c r="E393" s="34" t="str">
        <f>CONCATENATE(C393,D393)</f>
        <v>X</v>
      </c>
      <c r="F393" s="34" t="s">
        <v>123</v>
      </c>
      <c r="G393" s="34">
        <v>6</v>
      </c>
      <c r="H393" s="34" t="str">
        <f>CONCATENATE(F393,"/",G393)</f>
        <v>XXX150/6</v>
      </c>
      <c r="I393" s="103" t="s">
        <v>64</v>
      </c>
      <c r="J393" s="103" t="s">
        <v>64</v>
      </c>
      <c r="K393" s="104">
        <v>0.23055555555555554</v>
      </c>
      <c r="L393" s="105">
        <v>0.23263888888888887</v>
      </c>
      <c r="M393" s="34" t="s">
        <v>34</v>
      </c>
      <c r="N393" s="105">
        <v>0.26250000000000001</v>
      </c>
      <c r="O393" s="34" t="s">
        <v>21</v>
      </c>
      <c r="P393" s="35" t="str">
        <f t="shared" si="237"/>
        <v>OK</v>
      </c>
      <c r="Q393" s="36">
        <f t="shared" si="238"/>
        <v>2.9861111111111144E-2</v>
      </c>
      <c r="R393" s="36">
        <f t="shared" si="239"/>
        <v>2.0833333333333259E-3</v>
      </c>
      <c r="S393" s="36">
        <f t="shared" si="240"/>
        <v>3.194444444444447E-2</v>
      </c>
      <c r="T393" s="36">
        <f t="shared" ref="T393:T403" si="241">K393-N392</f>
        <v>9.0277777777777735E-3</v>
      </c>
      <c r="U393" s="35">
        <v>24.1</v>
      </c>
      <c r="V393" s="35">
        <f>INDEX('Počty dní'!A:E,MATCH(E393,'Počty dní'!C:C,0),4)</f>
        <v>205</v>
      </c>
      <c r="W393" s="65">
        <f>V393*U393</f>
        <v>4940.5</v>
      </c>
    </row>
    <row r="394" spans="1:23" x14ac:dyDescent="0.3">
      <c r="A394" s="171">
        <v>224</v>
      </c>
      <c r="B394" s="35">
        <v>2024</v>
      </c>
      <c r="C394" s="34" t="s">
        <v>18</v>
      </c>
      <c r="D394" s="103"/>
      <c r="E394" s="34" t="str">
        <f>CONCATENATE(C394,D394)</f>
        <v>X</v>
      </c>
      <c r="F394" s="34" t="s">
        <v>123</v>
      </c>
      <c r="G394" s="34">
        <v>3</v>
      </c>
      <c r="H394" s="34" t="str">
        <f>CONCATENATE(F394,"/",G394)</f>
        <v>XXX150/3</v>
      </c>
      <c r="I394" s="103" t="s">
        <v>65</v>
      </c>
      <c r="J394" s="103" t="s">
        <v>64</v>
      </c>
      <c r="K394" s="104">
        <v>0.26527777777777778</v>
      </c>
      <c r="L394" s="105">
        <v>0.2673611111111111</v>
      </c>
      <c r="M394" s="34" t="s">
        <v>21</v>
      </c>
      <c r="N394" s="105">
        <v>0.29583333333333334</v>
      </c>
      <c r="O394" s="34" t="s">
        <v>34</v>
      </c>
      <c r="P394" s="35" t="str">
        <f t="shared" si="237"/>
        <v>OK</v>
      </c>
      <c r="Q394" s="36">
        <f t="shared" si="238"/>
        <v>2.8472222222222232E-2</v>
      </c>
      <c r="R394" s="36">
        <f t="shared" si="239"/>
        <v>2.0833333333333259E-3</v>
      </c>
      <c r="S394" s="36">
        <f t="shared" si="240"/>
        <v>3.0555555555555558E-2</v>
      </c>
      <c r="T394" s="36">
        <f t="shared" si="241"/>
        <v>2.7777777777777679E-3</v>
      </c>
      <c r="U394" s="35">
        <v>24.1</v>
      </c>
      <c r="V394" s="35">
        <f>INDEX('Počty dní'!A:E,MATCH(E394,'Počty dní'!C:C,0),4)</f>
        <v>205</v>
      </c>
      <c r="W394" s="65">
        <f>V394*U394</f>
        <v>4940.5</v>
      </c>
    </row>
    <row r="395" spans="1:23" x14ac:dyDescent="0.3">
      <c r="A395" s="171">
        <v>224</v>
      </c>
      <c r="B395" s="35">
        <v>2024</v>
      </c>
      <c r="C395" s="34" t="s">
        <v>18</v>
      </c>
      <c r="D395" s="103"/>
      <c r="E395" s="34" t="str">
        <f t="shared" ref="E395:E402" si="242">CONCATENATE(C395,D395)</f>
        <v>X</v>
      </c>
      <c r="F395" s="34" t="s">
        <v>116</v>
      </c>
      <c r="G395" s="34">
        <v>10</v>
      </c>
      <c r="H395" s="34" t="str">
        <f t="shared" ref="H395:H402" si="243">CONCATENATE(F395,"/",G395)</f>
        <v>XXX140/10</v>
      </c>
      <c r="I395" s="103" t="s">
        <v>64</v>
      </c>
      <c r="J395" s="103" t="s">
        <v>64</v>
      </c>
      <c r="K395" s="104">
        <v>0.2986111111111111</v>
      </c>
      <c r="L395" s="105">
        <v>0.30069444444444443</v>
      </c>
      <c r="M395" s="34" t="s">
        <v>34</v>
      </c>
      <c r="N395" s="105">
        <v>0.3298611111111111</v>
      </c>
      <c r="O395" s="34" t="s">
        <v>19</v>
      </c>
      <c r="P395" s="35" t="str">
        <f t="shared" si="237"/>
        <v>OK</v>
      </c>
      <c r="Q395" s="36">
        <f t="shared" si="238"/>
        <v>2.9166666666666674E-2</v>
      </c>
      <c r="R395" s="36">
        <f t="shared" si="239"/>
        <v>2.0833333333333259E-3</v>
      </c>
      <c r="S395" s="36">
        <f t="shared" si="240"/>
        <v>3.125E-2</v>
      </c>
      <c r="T395" s="36">
        <f t="shared" si="241"/>
        <v>2.7777777777777679E-3</v>
      </c>
      <c r="U395" s="35">
        <v>23.8</v>
      </c>
      <c r="V395" s="35">
        <f>INDEX('Počty dní'!A:E,MATCH(E395,'Počty dní'!C:C,0),4)</f>
        <v>205</v>
      </c>
      <c r="W395" s="65">
        <f t="shared" ref="W395:W402" si="244">V395*U395</f>
        <v>4879</v>
      </c>
    </row>
    <row r="396" spans="1:23" x14ac:dyDescent="0.3">
      <c r="A396" s="171">
        <v>224</v>
      </c>
      <c r="B396" s="35">
        <v>2024</v>
      </c>
      <c r="C396" s="34" t="s">
        <v>18</v>
      </c>
      <c r="D396" s="103"/>
      <c r="E396" s="34" t="str">
        <f>CONCATENATE(C396,D396)</f>
        <v>X</v>
      </c>
      <c r="F396" s="34" t="s">
        <v>116</v>
      </c>
      <c r="G396" s="34">
        <v>9</v>
      </c>
      <c r="H396" s="34" t="str">
        <f>CONCATENATE(F396,"/",G396)</f>
        <v>XXX140/9</v>
      </c>
      <c r="I396" s="103" t="s">
        <v>64</v>
      </c>
      <c r="J396" s="103" t="s">
        <v>64</v>
      </c>
      <c r="K396" s="104">
        <v>0.41666666666666669</v>
      </c>
      <c r="L396" s="105">
        <v>0.4201388888888889</v>
      </c>
      <c r="M396" s="34" t="s">
        <v>19</v>
      </c>
      <c r="N396" s="105">
        <v>0.44791666666666669</v>
      </c>
      <c r="O396" s="34" t="s">
        <v>34</v>
      </c>
      <c r="P396" s="35" t="str">
        <f t="shared" si="237"/>
        <v>OK</v>
      </c>
      <c r="Q396" s="36">
        <f t="shared" si="238"/>
        <v>2.777777777777779E-2</v>
      </c>
      <c r="R396" s="36">
        <f t="shared" si="239"/>
        <v>3.4722222222222099E-3</v>
      </c>
      <c r="S396" s="36">
        <f t="shared" si="240"/>
        <v>3.125E-2</v>
      </c>
      <c r="T396" s="36">
        <f t="shared" si="241"/>
        <v>8.680555555555558E-2</v>
      </c>
      <c r="U396" s="35">
        <v>23.8</v>
      </c>
      <c r="V396" s="35">
        <f>INDEX('Počty dní'!A:E,MATCH(E396,'Počty dní'!C:C,0),4)</f>
        <v>205</v>
      </c>
      <c r="W396" s="65">
        <f>V396*U396</f>
        <v>4879</v>
      </c>
    </row>
    <row r="397" spans="1:23" x14ac:dyDescent="0.3">
      <c r="A397" s="171">
        <v>224</v>
      </c>
      <c r="B397" s="35">
        <v>2024</v>
      </c>
      <c r="C397" s="34" t="s">
        <v>18</v>
      </c>
      <c r="D397" s="103"/>
      <c r="E397" s="34" t="str">
        <f>CONCATENATE(C397,D397)</f>
        <v>X</v>
      </c>
      <c r="F397" s="34" t="s">
        <v>116</v>
      </c>
      <c r="G397" s="34">
        <v>14</v>
      </c>
      <c r="H397" s="34" t="str">
        <f>CONCATENATE(F397,"/",G397)</f>
        <v>XXX140/14</v>
      </c>
      <c r="I397" s="103" t="s">
        <v>64</v>
      </c>
      <c r="J397" s="103" t="s">
        <v>64</v>
      </c>
      <c r="K397" s="104">
        <v>0.46527777777777773</v>
      </c>
      <c r="L397" s="105">
        <v>0.46736111111111112</v>
      </c>
      <c r="M397" s="34" t="s">
        <v>34</v>
      </c>
      <c r="N397" s="105">
        <v>0.49652777777777773</v>
      </c>
      <c r="O397" s="34" t="s">
        <v>19</v>
      </c>
      <c r="P397" s="35" t="str">
        <f t="shared" si="237"/>
        <v>OK</v>
      </c>
      <c r="Q397" s="36">
        <f t="shared" si="238"/>
        <v>2.9166666666666619E-2</v>
      </c>
      <c r="R397" s="36">
        <f t="shared" si="239"/>
        <v>2.0833333333333814E-3</v>
      </c>
      <c r="S397" s="36">
        <f t="shared" si="240"/>
        <v>3.125E-2</v>
      </c>
      <c r="T397" s="36">
        <f t="shared" si="241"/>
        <v>1.7361111111111049E-2</v>
      </c>
      <c r="U397" s="35">
        <v>23.8</v>
      </c>
      <c r="V397" s="35">
        <f>INDEX('Počty dní'!A:E,MATCH(E397,'Počty dní'!C:C,0),4)</f>
        <v>205</v>
      </c>
      <c r="W397" s="65">
        <f>V397*U397</f>
        <v>4879</v>
      </c>
    </row>
    <row r="398" spans="1:23" x14ac:dyDescent="0.3">
      <c r="A398" s="171">
        <v>224</v>
      </c>
      <c r="B398" s="35">
        <v>2024</v>
      </c>
      <c r="C398" s="34" t="s">
        <v>18</v>
      </c>
      <c r="D398" s="103"/>
      <c r="E398" s="34" t="str">
        <f t="shared" si="242"/>
        <v>X</v>
      </c>
      <c r="F398" s="34" t="s">
        <v>116</v>
      </c>
      <c r="G398" s="34">
        <v>13</v>
      </c>
      <c r="H398" s="34" t="str">
        <f t="shared" si="243"/>
        <v>XXX140/13</v>
      </c>
      <c r="I398" s="103" t="s">
        <v>64</v>
      </c>
      <c r="J398" s="103" t="s">
        <v>64</v>
      </c>
      <c r="K398" s="104">
        <v>0.54166666666666663</v>
      </c>
      <c r="L398" s="105">
        <v>0.54513888888888895</v>
      </c>
      <c r="M398" s="34" t="s">
        <v>19</v>
      </c>
      <c r="N398" s="105">
        <v>0.57291666666666663</v>
      </c>
      <c r="O398" s="34" t="s">
        <v>34</v>
      </c>
      <c r="P398" s="35" t="str">
        <f t="shared" si="237"/>
        <v>OK</v>
      </c>
      <c r="Q398" s="36">
        <f t="shared" si="238"/>
        <v>2.7777777777777679E-2</v>
      </c>
      <c r="R398" s="36">
        <f t="shared" si="239"/>
        <v>3.4722222222223209E-3</v>
      </c>
      <c r="S398" s="36">
        <f t="shared" si="240"/>
        <v>3.125E-2</v>
      </c>
      <c r="T398" s="36">
        <f t="shared" si="241"/>
        <v>4.5138888888888895E-2</v>
      </c>
      <c r="U398" s="35">
        <v>23.8</v>
      </c>
      <c r="V398" s="35">
        <f>INDEX('Počty dní'!A:E,MATCH(E398,'Počty dní'!C:C,0),4)</f>
        <v>205</v>
      </c>
      <c r="W398" s="65">
        <f t="shared" si="244"/>
        <v>4879</v>
      </c>
    </row>
    <row r="399" spans="1:23" x14ac:dyDescent="0.3">
      <c r="A399" s="171">
        <v>224</v>
      </c>
      <c r="B399" s="35">
        <v>2024</v>
      </c>
      <c r="C399" s="34" t="s">
        <v>18</v>
      </c>
      <c r="D399" s="103"/>
      <c r="E399" s="34" t="str">
        <f t="shared" si="242"/>
        <v>X</v>
      </c>
      <c r="F399" s="34" t="s">
        <v>116</v>
      </c>
      <c r="G399" s="34">
        <v>18</v>
      </c>
      <c r="H399" s="34" t="str">
        <f t="shared" si="243"/>
        <v>XXX140/18</v>
      </c>
      <c r="I399" s="103" t="s">
        <v>64</v>
      </c>
      <c r="J399" s="103" t="s">
        <v>64</v>
      </c>
      <c r="K399" s="104">
        <v>0.59027777777777779</v>
      </c>
      <c r="L399" s="105">
        <v>0.59236111111111112</v>
      </c>
      <c r="M399" s="34" t="s">
        <v>34</v>
      </c>
      <c r="N399" s="105">
        <v>0.62152777777777779</v>
      </c>
      <c r="O399" s="34" t="s">
        <v>19</v>
      </c>
      <c r="P399" s="35" t="str">
        <f t="shared" si="237"/>
        <v>OK</v>
      </c>
      <c r="Q399" s="36">
        <f t="shared" si="238"/>
        <v>2.9166666666666674E-2</v>
      </c>
      <c r="R399" s="36">
        <f t="shared" si="239"/>
        <v>2.0833333333333259E-3</v>
      </c>
      <c r="S399" s="36">
        <f t="shared" si="240"/>
        <v>3.125E-2</v>
      </c>
      <c r="T399" s="36">
        <f t="shared" si="241"/>
        <v>1.736111111111116E-2</v>
      </c>
      <c r="U399" s="35">
        <v>23.8</v>
      </c>
      <c r="V399" s="35">
        <f>INDEX('Počty dní'!A:E,MATCH(E399,'Počty dní'!C:C,0),4)</f>
        <v>205</v>
      </c>
      <c r="W399" s="65">
        <f t="shared" si="244"/>
        <v>4879</v>
      </c>
    </row>
    <row r="400" spans="1:23" x14ac:dyDescent="0.3">
      <c r="A400" s="171">
        <v>224</v>
      </c>
      <c r="B400" s="35">
        <v>2024</v>
      </c>
      <c r="C400" s="34" t="s">
        <v>18</v>
      </c>
      <c r="D400" s="103"/>
      <c r="E400" s="34" t="str">
        <f t="shared" si="242"/>
        <v>X</v>
      </c>
      <c r="F400" s="34" t="s">
        <v>116</v>
      </c>
      <c r="G400" s="34">
        <v>17</v>
      </c>
      <c r="H400" s="34" t="str">
        <f t="shared" si="243"/>
        <v>XXX140/17</v>
      </c>
      <c r="I400" s="103" t="s">
        <v>64</v>
      </c>
      <c r="J400" s="103" t="s">
        <v>64</v>
      </c>
      <c r="K400" s="104">
        <v>0.625</v>
      </c>
      <c r="L400" s="105">
        <v>0.62847222222222221</v>
      </c>
      <c r="M400" s="34" t="s">
        <v>19</v>
      </c>
      <c r="N400" s="105">
        <v>0.65625</v>
      </c>
      <c r="O400" s="34" t="s">
        <v>34</v>
      </c>
      <c r="P400" s="35" t="str">
        <f t="shared" si="237"/>
        <v>OK</v>
      </c>
      <c r="Q400" s="36">
        <f t="shared" si="238"/>
        <v>2.777777777777779E-2</v>
      </c>
      <c r="R400" s="36">
        <f t="shared" si="239"/>
        <v>3.4722222222222099E-3</v>
      </c>
      <c r="S400" s="36">
        <f t="shared" si="240"/>
        <v>3.125E-2</v>
      </c>
      <c r="T400" s="36">
        <f t="shared" si="241"/>
        <v>3.4722222222222099E-3</v>
      </c>
      <c r="U400" s="35">
        <v>23.8</v>
      </c>
      <c r="V400" s="35">
        <f>INDEX('Počty dní'!A:E,MATCH(E400,'Počty dní'!C:C,0),4)</f>
        <v>205</v>
      </c>
      <c r="W400" s="65">
        <f t="shared" si="244"/>
        <v>4879</v>
      </c>
    </row>
    <row r="401" spans="1:23" x14ac:dyDescent="0.3">
      <c r="A401" s="171">
        <v>224</v>
      </c>
      <c r="B401" s="35">
        <v>2024</v>
      </c>
      <c r="C401" s="34" t="s">
        <v>18</v>
      </c>
      <c r="D401" s="103"/>
      <c r="E401" s="34" t="str">
        <f t="shared" si="242"/>
        <v>X</v>
      </c>
      <c r="F401" s="34" t="s">
        <v>116</v>
      </c>
      <c r="G401" s="34">
        <v>22</v>
      </c>
      <c r="H401" s="34" t="str">
        <f t="shared" si="243"/>
        <v>XXX140/22</v>
      </c>
      <c r="I401" s="103" t="s">
        <v>64</v>
      </c>
      <c r="J401" s="103" t="s">
        <v>64</v>
      </c>
      <c r="K401" s="104">
        <v>0.67361111111111116</v>
      </c>
      <c r="L401" s="105">
        <v>0.67569444444444438</v>
      </c>
      <c r="M401" s="34" t="s">
        <v>34</v>
      </c>
      <c r="N401" s="105">
        <v>0.70486111111111116</v>
      </c>
      <c r="O401" s="34" t="s">
        <v>19</v>
      </c>
      <c r="P401" s="35" t="str">
        <f t="shared" si="237"/>
        <v>OK</v>
      </c>
      <c r="Q401" s="36">
        <f t="shared" si="238"/>
        <v>2.9166666666666785E-2</v>
      </c>
      <c r="R401" s="36">
        <f t="shared" si="239"/>
        <v>2.0833333333332149E-3</v>
      </c>
      <c r="S401" s="36">
        <f t="shared" si="240"/>
        <v>3.125E-2</v>
      </c>
      <c r="T401" s="36">
        <f t="shared" si="241"/>
        <v>1.736111111111116E-2</v>
      </c>
      <c r="U401" s="35">
        <v>23.8</v>
      </c>
      <c r="V401" s="35">
        <f>INDEX('Počty dní'!A:E,MATCH(E401,'Počty dní'!C:C,0),4)</f>
        <v>205</v>
      </c>
      <c r="W401" s="65">
        <f t="shared" si="244"/>
        <v>4879</v>
      </c>
    </row>
    <row r="402" spans="1:23" x14ac:dyDescent="0.3">
      <c r="A402" s="171">
        <v>224</v>
      </c>
      <c r="B402" s="35">
        <v>2024</v>
      </c>
      <c r="C402" s="34" t="s">
        <v>18</v>
      </c>
      <c r="D402" s="103"/>
      <c r="E402" s="34" t="str">
        <f t="shared" si="242"/>
        <v>X</v>
      </c>
      <c r="F402" s="34" t="s">
        <v>116</v>
      </c>
      <c r="G402" s="34">
        <v>21</v>
      </c>
      <c r="H402" s="34" t="str">
        <f t="shared" si="243"/>
        <v>XXX140/21</v>
      </c>
      <c r="I402" s="103" t="s">
        <v>64</v>
      </c>
      <c r="J402" s="103" t="s">
        <v>64</v>
      </c>
      <c r="K402" s="104">
        <v>0.70833333333333337</v>
      </c>
      <c r="L402" s="105">
        <v>0.71180555555555547</v>
      </c>
      <c r="M402" s="34" t="s">
        <v>19</v>
      </c>
      <c r="N402" s="105">
        <v>0.73958333333333337</v>
      </c>
      <c r="O402" s="34" t="s">
        <v>34</v>
      </c>
      <c r="P402" s="35" t="str">
        <f t="shared" si="237"/>
        <v>OK</v>
      </c>
      <c r="Q402" s="36">
        <f t="shared" si="238"/>
        <v>2.7777777777777901E-2</v>
      </c>
      <c r="R402" s="36">
        <f t="shared" si="239"/>
        <v>3.4722222222220989E-3</v>
      </c>
      <c r="S402" s="36">
        <f t="shared" si="240"/>
        <v>3.125E-2</v>
      </c>
      <c r="T402" s="36">
        <f t="shared" si="241"/>
        <v>3.4722222222222099E-3</v>
      </c>
      <c r="U402" s="35">
        <v>23.8</v>
      </c>
      <c r="V402" s="35">
        <f>INDEX('Počty dní'!A:E,MATCH(E402,'Počty dní'!C:C,0),4)</f>
        <v>205</v>
      </c>
      <c r="W402" s="65">
        <f t="shared" si="244"/>
        <v>4879</v>
      </c>
    </row>
    <row r="403" spans="1:23" ht="15" thickBot="1" x14ac:dyDescent="0.35">
      <c r="A403" s="172">
        <v>224</v>
      </c>
      <c r="B403" s="37">
        <v>2024</v>
      </c>
      <c r="C403" s="75" t="s">
        <v>18</v>
      </c>
      <c r="D403" s="151"/>
      <c r="E403" s="75" t="str">
        <f>CONCATENATE(C403,D403)</f>
        <v>X</v>
      </c>
      <c r="F403" s="75" t="s">
        <v>117</v>
      </c>
      <c r="G403" s="75">
        <v>17</v>
      </c>
      <c r="H403" s="75" t="str">
        <f>CONCATENATE(F403,"/",G403)</f>
        <v>XXX141/17</v>
      </c>
      <c r="I403" s="151" t="s">
        <v>65</v>
      </c>
      <c r="J403" s="151" t="s">
        <v>64</v>
      </c>
      <c r="K403" s="173">
        <v>0.7680555555555556</v>
      </c>
      <c r="L403" s="174">
        <v>0.76874999999999993</v>
      </c>
      <c r="M403" s="75" t="s">
        <v>34</v>
      </c>
      <c r="N403" s="174">
        <v>0.78611111111111109</v>
      </c>
      <c r="O403" s="75" t="s">
        <v>35</v>
      </c>
      <c r="P403" s="37"/>
      <c r="Q403" s="68">
        <f t="shared" si="238"/>
        <v>1.736111111111116E-2</v>
      </c>
      <c r="R403" s="68">
        <f t="shared" si="239"/>
        <v>6.9444444444433095E-4</v>
      </c>
      <c r="S403" s="68">
        <f t="shared" si="240"/>
        <v>1.8055555555555491E-2</v>
      </c>
      <c r="T403" s="68">
        <f t="shared" si="241"/>
        <v>2.8472222222222232E-2</v>
      </c>
      <c r="U403" s="37">
        <v>13.2</v>
      </c>
      <c r="V403" s="37">
        <f>INDEX('Počty dní'!A:E,MATCH(E403,'Počty dní'!C:C,0),4)</f>
        <v>205</v>
      </c>
      <c r="W403" s="69">
        <f>V403*U403</f>
        <v>2706</v>
      </c>
    </row>
    <row r="404" spans="1:23" ht="15" thickBot="1" x14ac:dyDescent="0.35">
      <c r="A404" s="115" t="str">
        <f ca="1">CONCATENATE(INDIRECT("R[-3]C[0]",FALSE),"celkem")</f>
        <v>224celkem</v>
      </c>
      <c r="B404" s="70"/>
      <c r="C404" s="70" t="str">
        <f ca="1">INDIRECT("R[-1]C[12]",FALSE)</f>
        <v>Pustá Rybná,,host.</v>
      </c>
      <c r="D404" s="80"/>
      <c r="E404" s="70"/>
      <c r="F404" s="80"/>
      <c r="G404" s="70"/>
      <c r="H404" s="116"/>
      <c r="I404" s="117"/>
      <c r="J404" s="118" t="str">
        <f ca="1">INDIRECT("R[-3]C[0]",FALSE)</f>
        <v>V</v>
      </c>
      <c r="K404" s="119"/>
      <c r="L404" s="120"/>
      <c r="M404" s="121"/>
      <c r="N404" s="120"/>
      <c r="O404" s="122"/>
      <c r="P404" s="70"/>
      <c r="Q404" s="71">
        <f>SUM(Q392:Q403)</f>
        <v>0.32569444444444468</v>
      </c>
      <c r="R404" s="71">
        <f>SUM(R392:R403)</f>
        <v>2.7777777777777513E-2</v>
      </c>
      <c r="S404" s="71">
        <f>SUM(S392:S403)</f>
        <v>0.35347222222222219</v>
      </c>
      <c r="T404" s="71">
        <f>SUM(T392:T403)</f>
        <v>0.23402777777777781</v>
      </c>
      <c r="U404" s="72">
        <f>SUM(U392:U403)</f>
        <v>268.80000000000007</v>
      </c>
      <c r="V404" s="73"/>
      <c r="W404" s="74">
        <f>SUM(W392:W403)</f>
        <v>55104</v>
      </c>
    </row>
    <row r="405" spans="1:23" x14ac:dyDescent="0.3">
      <c r="C405" s="43"/>
      <c r="D405" s="147"/>
      <c r="E405" s="43"/>
      <c r="G405" s="43"/>
      <c r="H405" s="43"/>
      <c r="L405" s="139"/>
      <c r="M405" s="43"/>
      <c r="N405" s="139"/>
      <c r="O405" s="43"/>
    </row>
    <row r="406" spans="1:23" ht="15" thickBot="1" x14ac:dyDescent="0.35">
      <c r="C406" s="43"/>
      <c r="D406" s="147"/>
      <c r="E406" s="43"/>
      <c r="G406" s="43"/>
      <c r="H406" s="43"/>
      <c r="L406" s="139"/>
      <c r="M406" s="43"/>
      <c r="N406" s="139"/>
      <c r="O406" s="43"/>
    </row>
    <row r="407" spans="1:23" x14ac:dyDescent="0.3">
      <c r="A407" s="89">
        <v>225</v>
      </c>
      <c r="B407" s="32">
        <v>2025</v>
      </c>
      <c r="C407" s="32" t="s">
        <v>18</v>
      </c>
      <c r="D407" s="90"/>
      <c r="E407" s="32" t="str">
        <f t="shared" ref="E407:E414" si="245">CONCATENATE(C407,D407)</f>
        <v>X</v>
      </c>
      <c r="F407" s="32" t="s">
        <v>123</v>
      </c>
      <c r="G407" s="32">
        <v>4</v>
      </c>
      <c r="H407" s="32" t="str">
        <f t="shared" ref="H407:H414" si="246">CONCATENATE(F407,"/",G407)</f>
        <v>XXX150/4</v>
      </c>
      <c r="I407" s="90" t="s">
        <v>64</v>
      </c>
      <c r="J407" s="90" t="s">
        <v>64</v>
      </c>
      <c r="K407" s="169">
        <v>0.20972222222222223</v>
      </c>
      <c r="L407" s="170">
        <v>0.21180555555555555</v>
      </c>
      <c r="M407" s="32" t="s">
        <v>34</v>
      </c>
      <c r="N407" s="170">
        <v>0.24166666666666667</v>
      </c>
      <c r="O407" s="32" t="s">
        <v>21</v>
      </c>
      <c r="P407" s="32" t="str">
        <f t="shared" ref="P407:P412" si="247">IF(M408=O407,"OK","POZOR")</f>
        <v>OK</v>
      </c>
      <c r="Q407" s="67">
        <f t="shared" ref="Q407:Q414" si="248">IF(ISNUMBER(G407),N407-L407,IF(F407="přejezd",N407-L407,0))</f>
        <v>2.9861111111111116E-2</v>
      </c>
      <c r="R407" s="67">
        <f t="shared" ref="R407:R414" si="249">IF(ISNUMBER(G407),L407-K407,0)</f>
        <v>2.0833333333333259E-3</v>
      </c>
      <c r="S407" s="67">
        <f t="shared" ref="S407:S414" si="250">Q407+R407</f>
        <v>3.1944444444444442E-2</v>
      </c>
      <c r="T407" s="67"/>
      <c r="U407" s="32">
        <v>24.1</v>
      </c>
      <c r="V407" s="32">
        <f>INDEX('Počty dní'!A:E,MATCH(E407,'Počty dní'!C:C,0),4)</f>
        <v>205</v>
      </c>
      <c r="W407" s="33">
        <f t="shared" ref="W407:W414" si="251">V407*U407</f>
        <v>4940.5</v>
      </c>
    </row>
    <row r="408" spans="1:23" x14ac:dyDescent="0.3">
      <c r="A408" s="171">
        <v>225</v>
      </c>
      <c r="B408" s="35">
        <v>2025</v>
      </c>
      <c r="C408" s="34" t="s">
        <v>18</v>
      </c>
      <c r="D408" s="103"/>
      <c r="E408" s="34" t="str">
        <f t="shared" si="245"/>
        <v>X</v>
      </c>
      <c r="F408" s="34" t="s">
        <v>134</v>
      </c>
      <c r="G408" s="34">
        <v>5</v>
      </c>
      <c r="H408" s="34" t="str">
        <f t="shared" si="246"/>
        <v>XXX200/5</v>
      </c>
      <c r="I408" s="103" t="s">
        <v>64</v>
      </c>
      <c r="J408" s="103" t="s">
        <v>64</v>
      </c>
      <c r="K408" s="104">
        <v>0.26597222222222222</v>
      </c>
      <c r="L408" s="105">
        <v>0.26944444444444443</v>
      </c>
      <c r="M408" s="102" t="s">
        <v>21</v>
      </c>
      <c r="N408" s="105">
        <v>0.30555555555555552</v>
      </c>
      <c r="O408" s="106" t="s">
        <v>62</v>
      </c>
      <c r="P408" s="35" t="str">
        <f t="shared" si="247"/>
        <v>OK</v>
      </c>
      <c r="Q408" s="36">
        <f t="shared" si="248"/>
        <v>3.6111111111111094E-2</v>
      </c>
      <c r="R408" s="36">
        <f t="shared" si="249"/>
        <v>3.4722222222222099E-3</v>
      </c>
      <c r="S408" s="36">
        <f t="shared" si="250"/>
        <v>3.9583333333333304E-2</v>
      </c>
      <c r="T408" s="36">
        <f t="shared" ref="T408:T414" si="252">K408-N407</f>
        <v>2.4305555555555552E-2</v>
      </c>
      <c r="U408" s="35">
        <v>38.1</v>
      </c>
      <c r="V408" s="35">
        <f>INDEX('Počty dní'!A:E,MATCH(E408,'Počty dní'!C:C,0),4)</f>
        <v>205</v>
      </c>
      <c r="W408" s="65">
        <f t="shared" si="251"/>
        <v>7810.5</v>
      </c>
    </row>
    <row r="409" spans="1:23" x14ac:dyDescent="0.3">
      <c r="A409" s="171">
        <v>225</v>
      </c>
      <c r="B409" s="35">
        <v>2025</v>
      </c>
      <c r="C409" s="34" t="s">
        <v>18</v>
      </c>
      <c r="D409" s="103"/>
      <c r="E409" s="34" t="str">
        <f t="shared" si="245"/>
        <v>X</v>
      </c>
      <c r="F409" s="34" t="s">
        <v>134</v>
      </c>
      <c r="G409" s="34">
        <v>8</v>
      </c>
      <c r="H409" s="34" t="str">
        <f t="shared" si="246"/>
        <v>XXX200/8</v>
      </c>
      <c r="I409" s="103" t="s">
        <v>64</v>
      </c>
      <c r="J409" s="103" t="s">
        <v>64</v>
      </c>
      <c r="K409" s="104">
        <v>0.31597222222222221</v>
      </c>
      <c r="L409" s="105">
        <v>0.31875000000000003</v>
      </c>
      <c r="M409" s="102" t="s">
        <v>62</v>
      </c>
      <c r="N409" s="105">
        <v>0.35555555555555557</v>
      </c>
      <c r="O409" s="106" t="s">
        <v>21</v>
      </c>
      <c r="P409" s="35" t="str">
        <f t="shared" si="247"/>
        <v>OK</v>
      </c>
      <c r="Q409" s="36">
        <f t="shared" si="248"/>
        <v>3.6805555555555536E-2</v>
      </c>
      <c r="R409" s="36">
        <f t="shared" si="249"/>
        <v>2.7777777777778234E-3</v>
      </c>
      <c r="S409" s="36">
        <f t="shared" si="250"/>
        <v>3.9583333333333359E-2</v>
      </c>
      <c r="T409" s="36">
        <f t="shared" si="252"/>
        <v>1.0416666666666685E-2</v>
      </c>
      <c r="U409" s="35">
        <v>38.1</v>
      </c>
      <c r="V409" s="35">
        <f>INDEX('Počty dní'!A:E,MATCH(E409,'Počty dní'!C:C,0),4)</f>
        <v>205</v>
      </c>
      <c r="W409" s="65">
        <f t="shared" si="251"/>
        <v>7810.5</v>
      </c>
    </row>
    <row r="410" spans="1:23" x14ac:dyDescent="0.3">
      <c r="A410" s="171">
        <v>225</v>
      </c>
      <c r="B410" s="35">
        <v>2025</v>
      </c>
      <c r="C410" s="34" t="s">
        <v>18</v>
      </c>
      <c r="D410" s="103"/>
      <c r="E410" s="34" t="str">
        <f t="shared" si="245"/>
        <v>X</v>
      </c>
      <c r="F410" s="34" t="s">
        <v>123</v>
      </c>
      <c r="G410" s="34">
        <v>11</v>
      </c>
      <c r="H410" s="34" t="str">
        <f t="shared" si="246"/>
        <v>XXX150/11</v>
      </c>
      <c r="I410" s="103" t="s">
        <v>64</v>
      </c>
      <c r="J410" s="103" t="s">
        <v>64</v>
      </c>
      <c r="K410" s="104">
        <v>0.48472222222222222</v>
      </c>
      <c r="L410" s="105">
        <v>0.48749999999999999</v>
      </c>
      <c r="M410" s="34" t="s">
        <v>21</v>
      </c>
      <c r="N410" s="105">
        <v>0.51597222222222217</v>
      </c>
      <c r="O410" s="34" t="s">
        <v>34</v>
      </c>
      <c r="P410" s="35" t="str">
        <f t="shared" si="247"/>
        <v>OK</v>
      </c>
      <c r="Q410" s="36">
        <f t="shared" si="248"/>
        <v>2.8472222222222177E-2</v>
      </c>
      <c r="R410" s="36">
        <f t="shared" si="249"/>
        <v>2.7777777777777679E-3</v>
      </c>
      <c r="S410" s="36">
        <f t="shared" si="250"/>
        <v>3.1249999999999944E-2</v>
      </c>
      <c r="T410" s="36">
        <f t="shared" si="252"/>
        <v>0.12916666666666665</v>
      </c>
      <c r="U410" s="35">
        <v>24.1</v>
      </c>
      <c r="V410" s="35">
        <f>INDEX('Počty dní'!A:E,MATCH(E410,'Počty dní'!C:C,0),4)</f>
        <v>205</v>
      </c>
      <c r="W410" s="65">
        <f t="shared" si="251"/>
        <v>4940.5</v>
      </c>
    </row>
    <row r="411" spans="1:23" x14ac:dyDescent="0.3">
      <c r="A411" s="171">
        <v>225</v>
      </c>
      <c r="B411" s="35">
        <v>2025</v>
      </c>
      <c r="C411" s="34" t="s">
        <v>18</v>
      </c>
      <c r="D411" s="103"/>
      <c r="E411" s="34" t="str">
        <f t="shared" si="245"/>
        <v>X</v>
      </c>
      <c r="F411" s="34" t="s">
        <v>117</v>
      </c>
      <c r="G411" s="34">
        <v>9</v>
      </c>
      <c r="H411" s="34" t="str">
        <f t="shared" si="246"/>
        <v>XXX141/9</v>
      </c>
      <c r="I411" s="103" t="s">
        <v>65</v>
      </c>
      <c r="J411" s="103" t="s">
        <v>64</v>
      </c>
      <c r="K411" s="104">
        <v>0.51597222222222217</v>
      </c>
      <c r="L411" s="105">
        <v>0.51736111111111105</v>
      </c>
      <c r="M411" s="34" t="s">
        <v>34</v>
      </c>
      <c r="N411" s="105">
        <v>0.55833333333333335</v>
      </c>
      <c r="O411" s="34" t="s">
        <v>24</v>
      </c>
      <c r="P411" s="35" t="str">
        <f t="shared" si="247"/>
        <v>OK</v>
      </c>
      <c r="Q411" s="36">
        <f t="shared" si="248"/>
        <v>4.0972222222222299E-2</v>
      </c>
      <c r="R411" s="36">
        <f t="shared" si="249"/>
        <v>1.388888888888884E-3</v>
      </c>
      <c r="S411" s="36">
        <f t="shared" si="250"/>
        <v>4.2361111111111183E-2</v>
      </c>
      <c r="T411" s="36">
        <f t="shared" si="252"/>
        <v>0</v>
      </c>
      <c r="U411" s="35">
        <v>33.6</v>
      </c>
      <c r="V411" s="35">
        <f>INDEX('Počty dní'!A:E,MATCH(E411,'Počty dní'!C:C,0),4)</f>
        <v>205</v>
      </c>
      <c r="W411" s="65">
        <f t="shared" si="251"/>
        <v>6888</v>
      </c>
    </row>
    <row r="412" spans="1:23" x14ac:dyDescent="0.3">
      <c r="A412" s="171">
        <v>225</v>
      </c>
      <c r="B412" s="35">
        <v>2025</v>
      </c>
      <c r="C412" s="34" t="s">
        <v>18</v>
      </c>
      <c r="D412" s="103"/>
      <c r="E412" s="34" t="str">
        <f t="shared" si="245"/>
        <v>X</v>
      </c>
      <c r="F412" s="34" t="s">
        <v>117</v>
      </c>
      <c r="G412" s="34">
        <v>12</v>
      </c>
      <c r="H412" s="34" t="str">
        <f t="shared" si="246"/>
        <v>XXX141/12</v>
      </c>
      <c r="I412" s="103" t="s">
        <v>64</v>
      </c>
      <c r="J412" s="103" t="s">
        <v>64</v>
      </c>
      <c r="K412" s="104">
        <v>0.60416666666666663</v>
      </c>
      <c r="L412" s="105">
        <v>0.60972222222222217</v>
      </c>
      <c r="M412" s="34" t="s">
        <v>24</v>
      </c>
      <c r="N412" s="105">
        <v>0.65208333333333335</v>
      </c>
      <c r="O412" s="34" t="s">
        <v>34</v>
      </c>
      <c r="P412" s="35" t="str">
        <f t="shared" si="247"/>
        <v>OK</v>
      </c>
      <c r="Q412" s="36">
        <f t="shared" si="248"/>
        <v>4.2361111111111183E-2</v>
      </c>
      <c r="R412" s="36">
        <f t="shared" si="249"/>
        <v>5.5555555555555358E-3</v>
      </c>
      <c r="S412" s="36">
        <f t="shared" si="250"/>
        <v>4.7916666666666718E-2</v>
      </c>
      <c r="T412" s="36">
        <f t="shared" si="252"/>
        <v>4.5833333333333282E-2</v>
      </c>
      <c r="U412" s="35">
        <v>33.6</v>
      </c>
      <c r="V412" s="35">
        <f>INDEX('Počty dní'!A:E,MATCH(E412,'Počty dní'!C:C,0),4)</f>
        <v>205</v>
      </c>
      <c r="W412" s="65">
        <f t="shared" si="251"/>
        <v>6888</v>
      </c>
    </row>
    <row r="413" spans="1:23" x14ac:dyDescent="0.3">
      <c r="A413" s="171">
        <v>225</v>
      </c>
      <c r="B413" s="35">
        <v>2025</v>
      </c>
      <c r="C413" s="34" t="s">
        <v>18</v>
      </c>
      <c r="D413" s="103"/>
      <c r="E413" s="34" t="str">
        <f t="shared" si="245"/>
        <v>X</v>
      </c>
      <c r="F413" s="34" t="s">
        <v>117</v>
      </c>
      <c r="G413" s="34">
        <v>15</v>
      </c>
      <c r="H413" s="34" t="str">
        <f t="shared" si="246"/>
        <v>XXX141/15</v>
      </c>
      <c r="I413" s="103" t="s">
        <v>65</v>
      </c>
      <c r="J413" s="103" t="s">
        <v>64</v>
      </c>
      <c r="K413" s="104">
        <v>0.68194444444444446</v>
      </c>
      <c r="L413" s="105">
        <v>0.68402777777777779</v>
      </c>
      <c r="M413" s="34" t="s">
        <v>34</v>
      </c>
      <c r="N413" s="105">
        <v>0.72499999999999998</v>
      </c>
      <c r="O413" s="34" t="s">
        <v>24</v>
      </c>
      <c r="P413" s="35" t="str">
        <f>IF(M414=O413,"OK","POZOR")</f>
        <v>OK</v>
      </c>
      <c r="Q413" s="36">
        <f t="shared" si="248"/>
        <v>4.0972222222222188E-2</v>
      </c>
      <c r="R413" s="36">
        <f t="shared" si="249"/>
        <v>2.0833333333333259E-3</v>
      </c>
      <c r="S413" s="36">
        <f t="shared" si="250"/>
        <v>4.3055555555555514E-2</v>
      </c>
      <c r="T413" s="36">
        <f t="shared" si="252"/>
        <v>2.9861111111111116E-2</v>
      </c>
      <c r="U413" s="35">
        <v>33.6</v>
      </c>
      <c r="V413" s="35">
        <f>INDEX('Počty dní'!A:E,MATCH(E413,'Počty dní'!C:C,0),4)</f>
        <v>205</v>
      </c>
      <c r="W413" s="65">
        <f t="shared" si="251"/>
        <v>6888</v>
      </c>
    </row>
    <row r="414" spans="1:23" ht="15" thickBot="1" x14ac:dyDescent="0.35">
      <c r="A414" s="172">
        <v>225</v>
      </c>
      <c r="B414" s="37">
        <v>2025</v>
      </c>
      <c r="C414" s="75" t="s">
        <v>18</v>
      </c>
      <c r="D414" s="151"/>
      <c r="E414" s="75" t="str">
        <f t="shared" si="245"/>
        <v>X</v>
      </c>
      <c r="F414" s="75" t="s">
        <v>117</v>
      </c>
      <c r="G414" s="75">
        <v>18</v>
      </c>
      <c r="H414" s="75" t="str">
        <f t="shared" si="246"/>
        <v>XXX141/18</v>
      </c>
      <c r="I414" s="151" t="s">
        <v>65</v>
      </c>
      <c r="J414" s="151" t="s">
        <v>64</v>
      </c>
      <c r="K414" s="173">
        <v>0.77430555555555547</v>
      </c>
      <c r="L414" s="174">
        <v>0.77638888888888891</v>
      </c>
      <c r="M414" s="75" t="s">
        <v>24</v>
      </c>
      <c r="N414" s="174">
        <v>0.81874999999999998</v>
      </c>
      <c r="O414" s="75" t="s">
        <v>34</v>
      </c>
      <c r="P414" s="37"/>
      <c r="Q414" s="68">
        <f t="shared" si="248"/>
        <v>4.2361111111111072E-2</v>
      </c>
      <c r="R414" s="68">
        <f t="shared" si="249"/>
        <v>2.083333333333437E-3</v>
      </c>
      <c r="S414" s="68">
        <f t="shared" si="250"/>
        <v>4.4444444444444509E-2</v>
      </c>
      <c r="T414" s="68">
        <f t="shared" si="252"/>
        <v>4.9305555555555491E-2</v>
      </c>
      <c r="U414" s="37">
        <v>33.6</v>
      </c>
      <c r="V414" s="37">
        <f>INDEX('Počty dní'!A:E,MATCH(E414,'Počty dní'!C:C,0),4)</f>
        <v>205</v>
      </c>
      <c r="W414" s="69">
        <f t="shared" si="251"/>
        <v>6888</v>
      </c>
    </row>
    <row r="415" spans="1:23" ht="15" thickBot="1" x14ac:dyDescent="0.35">
      <c r="A415" s="115" t="str">
        <f ca="1">CONCATENATE(INDIRECT("R[-3]C[0]",FALSE),"celkem")</f>
        <v>225celkem</v>
      </c>
      <c r="B415" s="70"/>
      <c r="C415" s="70" t="str">
        <f ca="1">INDIRECT("R[-1]C[12]",FALSE)</f>
        <v>Svratka,,aut.st.</v>
      </c>
      <c r="D415" s="80"/>
      <c r="E415" s="70"/>
      <c r="F415" s="80"/>
      <c r="G415" s="70"/>
      <c r="H415" s="116"/>
      <c r="I415" s="117"/>
      <c r="J415" s="118" t="str">
        <f ca="1">INDIRECT("R[-3]C[0]",FALSE)</f>
        <v>V</v>
      </c>
      <c r="K415" s="119"/>
      <c r="L415" s="120"/>
      <c r="M415" s="121"/>
      <c r="N415" s="120"/>
      <c r="O415" s="122"/>
      <c r="P415" s="70"/>
      <c r="Q415" s="71">
        <f>SUM(Q407:Q414)</f>
        <v>0.29791666666666666</v>
      </c>
      <c r="R415" s="71">
        <f>SUM(R407:R414)</f>
        <v>2.222222222222231E-2</v>
      </c>
      <c r="S415" s="71">
        <f>SUM(S407:S414)</f>
        <v>0.32013888888888897</v>
      </c>
      <c r="T415" s="71">
        <f>SUM(T407:T414)</f>
        <v>0.28888888888888875</v>
      </c>
      <c r="U415" s="72">
        <f>SUM(U407:U414)</f>
        <v>258.8</v>
      </c>
      <c r="V415" s="73"/>
      <c r="W415" s="74">
        <f>SUM(W407:W414)</f>
        <v>53054</v>
      </c>
    </row>
    <row r="417" spans="1:23" ht="15" thickBot="1" x14ac:dyDescent="0.35">
      <c r="C417" s="43"/>
      <c r="D417" s="147"/>
      <c r="E417" s="43"/>
      <c r="G417" s="43"/>
      <c r="H417" s="43"/>
      <c r="L417" s="139"/>
      <c r="M417" s="43"/>
      <c r="N417" s="139"/>
      <c r="O417" s="43"/>
    </row>
    <row r="418" spans="1:23" x14ac:dyDescent="0.3">
      <c r="A418" s="89">
        <v>226</v>
      </c>
      <c r="B418" s="32">
        <v>2026</v>
      </c>
      <c r="C418" s="32" t="s">
        <v>18</v>
      </c>
      <c r="D418" s="90"/>
      <c r="E418" s="32" t="str">
        <f t="shared" ref="E418:E427" si="253">CONCATENATE(C418,D418)</f>
        <v>X</v>
      </c>
      <c r="F418" s="32" t="s">
        <v>123</v>
      </c>
      <c r="G418" s="32">
        <v>2</v>
      </c>
      <c r="H418" s="32" t="str">
        <f t="shared" ref="H418:H427" si="254">CONCATENATE(F418,"/",G418)</f>
        <v>XXX150/2</v>
      </c>
      <c r="I418" s="90" t="s">
        <v>64</v>
      </c>
      <c r="J418" s="90" t="s">
        <v>64</v>
      </c>
      <c r="K418" s="169">
        <v>0.1875</v>
      </c>
      <c r="L418" s="170">
        <v>0.19097222222222221</v>
      </c>
      <c r="M418" s="32" t="s">
        <v>34</v>
      </c>
      <c r="N418" s="170">
        <v>0.22083333333333333</v>
      </c>
      <c r="O418" s="32" t="s">
        <v>21</v>
      </c>
      <c r="P418" s="32" t="str">
        <f t="shared" ref="P418:P426" si="255">IF(M419=O418,"OK","POZOR")</f>
        <v>OK</v>
      </c>
      <c r="Q418" s="67">
        <f t="shared" ref="Q418:Q427" si="256">IF(ISNUMBER(G418),N418-L418,IF(F418="přejezd",N418-L418,0))</f>
        <v>2.9861111111111116E-2</v>
      </c>
      <c r="R418" s="67">
        <f t="shared" ref="R418:R427" si="257">IF(ISNUMBER(G418),L418-K418,0)</f>
        <v>3.4722222222222099E-3</v>
      </c>
      <c r="S418" s="67">
        <f t="shared" ref="S418:S427" si="258">Q418+R418</f>
        <v>3.3333333333333326E-2</v>
      </c>
      <c r="T418" s="67"/>
      <c r="U418" s="32">
        <v>24.1</v>
      </c>
      <c r="V418" s="32">
        <f>INDEX('Počty dní'!A:E,MATCH(E418,'Počty dní'!C:C,0),4)</f>
        <v>205</v>
      </c>
      <c r="W418" s="33">
        <f t="shared" ref="W418:W427" si="259">V418*U418</f>
        <v>4940.5</v>
      </c>
    </row>
    <row r="419" spans="1:23" x14ac:dyDescent="0.3">
      <c r="A419" s="171">
        <v>226</v>
      </c>
      <c r="B419" s="35">
        <v>2026</v>
      </c>
      <c r="C419" s="34" t="s">
        <v>18</v>
      </c>
      <c r="D419" s="103"/>
      <c r="E419" s="34" t="str">
        <f t="shared" si="253"/>
        <v>X</v>
      </c>
      <c r="F419" s="34" t="s">
        <v>123</v>
      </c>
      <c r="G419" s="34">
        <v>1</v>
      </c>
      <c r="H419" s="34" t="str">
        <f t="shared" si="254"/>
        <v>XXX150/1</v>
      </c>
      <c r="I419" s="103" t="s">
        <v>65</v>
      </c>
      <c r="J419" s="103" t="s">
        <v>64</v>
      </c>
      <c r="K419" s="104">
        <v>0.22222222222222221</v>
      </c>
      <c r="L419" s="105">
        <v>0.22569444444444445</v>
      </c>
      <c r="M419" s="34" t="s">
        <v>21</v>
      </c>
      <c r="N419" s="105">
        <v>0.25416666666666665</v>
      </c>
      <c r="O419" s="34" t="s">
        <v>34</v>
      </c>
      <c r="P419" s="35" t="str">
        <f t="shared" si="255"/>
        <v>OK</v>
      </c>
      <c r="Q419" s="36">
        <f t="shared" si="256"/>
        <v>2.8472222222222204E-2</v>
      </c>
      <c r="R419" s="36">
        <f t="shared" si="257"/>
        <v>3.4722222222222376E-3</v>
      </c>
      <c r="S419" s="36">
        <f t="shared" si="258"/>
        <v>3.1944444444444442E-2</v>
      </c>
      <c r="T419" s="36">
        <f t="shared" ref="T419:T427" si="260">K419-N418</f>
        <v>1.388888888888884E-3</v>
      </c>
      <c r="U419" s="35">
        <v>24.1</v>
      </c>
      <c r="V419" s="35">
        <f>INDEX('Počty dní'!A:E,MATCH(E419,'Počty dní'!C:C,0),4)</f>
        <v>205</v>
      </c>
      <c r="W419" s="65">
        <f t="shared" si="259"/>
        <v>4940.5</v>
      </c>
    </row>
    <row r="420" spans="1:23" x14ac:dyDescent="0.3">
      <c r="A420" s="171">
        <v>226</v>
      </c>
      <c r="B420" s="35">
        <v>2026</v>
      </c>
      <c r="C420" s="34" t="s">
        <v>18</v>
      </c>
      <c r="D420" s="103"/>
      <c r="E420" s="34" t="str">
        <f t="shared" si="253"/>
        <v>X</v>
      </c>
      <c r="F420" s="34" t="s">
        <v>117</v>
      </c>
      <c r="G420" s="34">
        <v>3</v>
      </c>
      <c r="H420" s="34" t="str">
        <f t="shared" si="254"/>
        <v>XXX141/3</v>
      </c>
      <c r="I420" s="103" t="s">
        <v>64</v>
      </c>
      <c r="J420" s="103" t="s">
        <v>64</v>
      </c>
      <c r="K420" s="104">
        <v>0.26041666666666669</v>
      </c>
      <c r="L420" s="105">
        <v>0.2638888888888889</v>
      </c>
      <c r="M420" s="34" t="s">
        <v>34</v>
      </c>
      <c r="N420" s="105">
        <v>0.30555555555555552</v>
      </c>
      <c r="O420" s="34" t="s">
        <v>24</v>
      </c>
      <c r="P420" s="35" t="str">
        <f t="shared" si="255"/>
        <v>OK</v>
      </c>
      <c r="Q420" s="36">
        <f t="shared" si="256"/>
        <v>4.166666666666663E-2</v>
      </c>
      <c r="R420" s="36">
        <f t="shared" si="257"/>
        <v>3.4722222222222099E-3</v>
      </c>
      <c r="S420" s="36">
        <f t="shared" si="258"/>
        <v>4.513888888888884E-2</v>
      </c>
      <c r="T420" s="36">
        <f t="shared" si="260"/>
        <v>6.2500000000000333E-3</v>
      </c>
      <c r="U420" s="35">
        <v>33.6</v>
      </c>
      <c r="V420" s="35">
        <f>INDEX('Počty dní'!A:E,MATCH(E420,'Počty dní'!C:C,0),4)</f>
        <v>205</v>
      </c>
      <c r="W420" s="65">
        <f t="shared" si="259"/>
        <v>6888</v>
      </c>
    </row>
    <row r="421" spans="1:23" x14ac:dyDescent="0.3">
      <c r="A421" s="171">
        <v>226</v>
      </c>
      <c r="B421" s="35">
        <v>2026</v>
      </c>
      <c r="C421" s="34" t="s">
        <v>18</v>
      </c>
      <c r="D421" s="103"/>
      <c r="E421" s="34" t="str">
        <f t="shared" si="253"/>
        <v>X</v>
      </c>
      <c r="F421" s="34" t="s">
        <v>117</v>
      </c>
      <c r="G421" s="34">
        <v>6</v>
      </c>
      <c r="H421" s="34" t="str">
        <f t="shared" si="254"/>
        <v>XXX141/6</v>
      </c>
      <c r="I421" s="103" t="s">
        <v>65</v>
      </c>
      <c r="J421" s="103" t="s">
        <v>64</v>
      </c>
      <c r="K421" s="104">
        <v>0.3576388888888889</v>
      </c>
      <c r="L421" s="105">
        <v>0.35972222222222222</v>
      </c>
      <c r="M421" s="34" t="s">
        <v>24</v>
      </c>
      <c r="N421" s="105">
        <v>0.3979166666666667</v>
      </c>
      <c r="O421" s="34" t="s">
        <v>34</v>
      </c>
      <c r="P421" s="35" t="str">
        <f t="shared" si="255"/>
        <v>OK</v>
      </c>
      <c r="Q421" s="36">
        <f t="shared" si="256"/>
        <v>3.8194444444444475E-2</v>
      </c>
      <c r="R421" s="36">
        <f t="shared" si="257"/>
        <v>2.0833333333333259E-3</v>
      </c>
      <c r="S421" s="36">
        <f t="shared" si="258"/>
        <v>4.0277777777777801E-2</v>
      </c>
      <c r="T421" s="36">
        <f t="shared" si="260"/>
        <v>5.208333333333337E-2</v>
      </c>
      <c r="U421" s="35">
        <v>29.8</v>
      </c>
      <c r="V421" s="35">
        <f>INDEX('Počty dní'!A:E,MATCH(E421,'Počty dní'!C:C,0),4)</f>
        <v>205</v>
      </c>
      <c r="W421" s="65">
        <f t="shared" si="259"/>
        <v>6109</v>
      </c>
    </row>
    <row r="422" spans="1:23" x14ac:dyDescent="0.3">
      <c r="A422" s="171">
        <v>226</v>
      </c>
      <c r="B422" s="35">
        <v>2026</v>
      </c>
      <c r="C422" s="34" t="s">
        <v>18</v>
      </c>
      <c r="D422" s="103"/>
      <c r="E422" s="34" t="str">
        <f t="shared" si="253"/>
        <v>X</v>
      </c>
      <c r="F422" s="34" t="s">
        <v>123</v>
      </c>
      <c r="G422" s="34">
        <v>14</v>
      </c>
      <c r="H422" s="34" t="str">
        <f t="shared" si="254"/>
        <v>XXX150/14</v>
      </c>
      <c r="I422" s="103" t="s">
        <v>64</v>
      </c>
      <c r="J422" s="103" t="s">
        <v>64</v>
      </c>
      <c r="K422" s="104">
        <v>0.3979166666666667</v>
      </c>
      <c r="L422" s="105">
        <v>0.39930555555555558</v>
      </c>
      <c r="M422" s="34" t="s">
        <v>34</v>
      </c>
      <c r="N422" s="105">
        <v>0.4291666666666667</v>
      </c>
      <c r="O422" s="34" t="s">
        <v>21</v>
      </c>
      <c r="P422" s="35" t="str">
        <f t="shared" si="255"/>
        <v>OK</v>
      </c>
      <c r="Q422" s="36">
        <f t="shared" si="256"/>
        <v>2.9861111111111116E-2</v>
      </c>
      <c r="R422" s="36">
        <f t="shared" si="257"/>
        <v>1.388888888888884E-3</v>
      </c>
      <c r="S422" s="36">
        <f t="shared" si="258"/>
        <v>3.125E-2</v>
      </c>
      <c r="T422" s="36">
        <f t="shared" si="260"/>
        <v>0</v>
      </c>
      <c r="U422" s="35">
        <v>24.1</v>
      </c>
      <c r="V422" s="35">
        <f>INDEX('Počty dní'!A:E,MATCH(E422,'Počty dní'!C:C,0),4)</f>
        <v>205</v>
      </c>
      <c r="W422" s="65">
        <f t="shared" si="259"/>
        <v>4940.5</v>
      </c>
    </row>
    <row r="423" spans="1:23" x14ac:dyDescent="0.3">
      <c r="A423" s="171">
        <v>226</v>
      </c>
      <c r="B423" s="35">
        <v>2026</v>
      </c>
      <c r="C423" s="34" t="s">
        <v>18</v>
      </c>
      <c r="D423" s="103"/>
      <c r="E423" s="34" t="str">
        <f t="shared" si="253"/>
        <v>X</v>
      </c>
      <c r="F423" s="34" t="s">
        <v>123</v>
      </c>
      <c r="G423" s="34">
        <v>15</v>
      </c>
      <c r="H423" s="34" t="str">
        <f t="shared" si="254"/>
        <v>XXX150/15</v>
      </c>
      <c r="I423" s="103" t="s">
        <v>64</v>
      </c>
      <c r="J423" s="103" t="s">
        <v>64</v>
      </c>
      <c r="K423" s="104">
        <v>0.56805555555555554</v>
      </c>
      <c r="L423" s="105">
        <v>0.5708333333333333</v>
      </c>
      <c r="M423" s="34" t="s">
        <v>21</v>
      </c>
      <c r="N423" s="105">
        <v>0.59930555555555554</v>
      </c>
      <c r="O423" s="34" t="s">
        <v>34</v>
      </c>
      <c r="P423" s="35" t="str">
        <f t="shared" si="255"/>
        <v>OK</v>
      </c>
      <c r="Q423" s="36">
        <f t="shared" si="256"/>
        <v>2.8472222222222232E-2</v>
      </c>
      <c r="R423" s="36">
        <f t="shared" si="257"/>
        <v>2.7777777777777679E-3</v>
      </c>
      <c r="S423" s="36">
        <f t="shared" si="258"/>
        <v>3.125E-2</v>
      </c>
      <c r="T423" s="36">
        <f t="shared" si="260"/>
        <v>0.13888888888888884</v>
      </c>
      <c r="U423" s="35">
        <v>24.1</v>
      </c>
      <c r="V423" s="35">
        <f>INDEX('Počty dní'!A:E,MATCH(E423,'Počty dní'!C:C,0),4)</f>
        <v>205</v>
      </c>
      <c r="W423" s="65">
        <f t="shared" si="259"/>
        <v>4940.5</v>
      </c>
    </row>
    <row r="424" spans="1:23" x14ac:dyDescent="0.3">
      <c r="A424" s="171">
        <v>226</v>
      </c>
      <c r="B424" s="35">
        <v>2026</v>
      </c>
      <c r="C424" s="34" t="s">
        <v>18</v>
      </c>
      <c r="D424" s="103"/>
      <c r="E424" s="34" t="str">
        <f t="shared" si="253"/>
        <v>X</v>
      </c>
      <c r="F424" s="34" t="s">
        <v>123</v>
      </c>
      <c r="G424" s="34">
        <v>22</v>
      </c>
      <c r="H424" s="34" t="str">
        <f t="shared" si="254"/>
        <v>XXX150/22</v>
      </c>
      <c r="I424" s="103" t="s">
        <v>64</v>
      </c>
      <c r="J424" s="103" t="s">
        <v>64</v>
      </c>
      <c r="K424" s="104">
        <v>0.60555555555555551</v>
      </c>
      <c r="L424" s="105">
        <v>0.60763888888888895</v>
      </c>
      <c r="M424" s="34" t="s">
        <v>34</v>
      </c>
      <c r="N424" s="105">
        <v>0.63750000000000007</v>
      </c>
      <c r="O424" s="34" t="s">
        <v>21</v>
      </c>
      <c r="P424" s="35" t="str">
        <f t="shared" si="255"/>
        <v>OK</v>
      </c>
      <c r="Q424" s="36">
        <f t="shared" si="256"/>
        <v>2.9861111111111116E-2</v>
      </c>
      <c r="R424" s="36">
        <f t="shared" si="257"/>
        <v>2.083333333333437E-3</v>
      </c>
      <c r="S424" s="36">
        <f t="shared" si="258"/>
        <v>3.1944444444444553E-2</v>
      </c>
      <c r="T424" s="36">
        <f t="shared" si="260"/>
        <v>6.2499999999999778E-3</v>
      </c>
      <c r="U424" s="35">
        <v>24.1</v>
      </c>
      <c r="V424" s="35">
        <f>INDEX('Počty dní'!A:E,MATCH(E424,'Počty dní'!C:C,0),4)</f>
        <v>205</v>
      </c>
      <c r="W424" s="65">
        <f t="shared" si="259"/>
        <v>4940.5</v>
      </c>
    </row>
    <row r="425" spans="1:23" x14ac:dyDescent="0.3">
      <c r="A425" s="171">
        <v>226</v>
      </c>
      <c r="B425" s="35">
        <v>2026</v>
      </c>
      <c r="C425" s="34" t="s">
        <v>18</v>
      </c>
      <c r="D425" s="103"/>
      <c r="E425" s="34" t="str">
        <f t="shared" si="253"/>
        <v>X</v>
      </c>
      <c r="F425" s="34" t="s">
        <v>123</v>
      </c>
      <c r="G425" s="34">
        <v>21</v>
      </c>
      <c r="H425" s="34" t="str">
        <f t="shared" si="254"/>
        <v>XXX150/21</v>
      </c>
      <c r="I425" s="103" t="s">
        <v>64</v>
      </c>
      <c r="J425" s="103" t="s">
        <v>64</v>
      </c>
      <c r="K425" s="104">
        <v>0.65069444444444446</v>
      </c>
      <c r="L425" s="105">
        <v>0.65416666666666667</v>
      </c>
      <c r="M425" s="34" t="s">
        <v>21</v>
      </c>
      <c r="N425" s="105">
        <v>0.68263888888888891</v>
      </c>
      <c r="O425" s="34" t="s">
        <v>34</v>
      </c>
      <c r="P425" s="35" t="str">
        <f t="shared" si="255"/>
        <v>OK</v>
      </c>
      <c r="Q425" s="36">
        <f t="shared" si="256"/>
        <v>2.8472222222222232E-2</v>
      </c>
      <c r="R425" s="36">
        <f t="shared" si="257"/>
        <v>3.4722222222222099E-3</v>
      </c>
      <c r="S425" s="36">
        <f t="shared" si="258"/>
        <v>3.1944444444444442E-2</v>
      </c>
      <c r="T425" s="36">
        <f t="shared" si="260"/>
        <v>1.3194444444444398E-2</v>
      </c>
      <c r="U425" s="35">
        <v>24.1</v>
      </c>
      <c r="V425" s="35">
        <f>INDEX('Počty dní'!A:E,MATCH(E425,'Počty dní'!C:C,0),4)</f>
        <v>205</v>
      </c>
      <c r="W425" s="65">
        <f t="shared" si="259"/>
        <v>4940.5</v>
      </c>
    </row>
    <row r="426" spans="1:23" x14ac:dyDescent="0.3">
      <c r="A426" s="171">
        <v>226</v>
      </c>
      <c r="B426" s="35">
        <v>2026</v>
      </c>
      <c r="C426" s="34" t="s">
        <v>18</v>
      </c>
      <c r="D426" s="103"/>
      <c r="E426" s="34" t="str">
        <f t="shared" si="253"/>
        <v>X</v>
      </c>
      <c r="F426" s="34" t="s">
        <v>123</v>
      </c>
      <c r="G426" s="34">
        <v>26</v>
      </c>
      <c r="H426" s="34" t="str">
        <f t="shared" si="254"/>
        <v>XXX150/26</v>
      </c>
      <c r="I426" s="103" t="s">
        <v>64</v>
      </c>
      <c r="J426" s="103" t="s">
        <v>64</v>
      </c>
      <c r="K426" s="104">
        <v>0.68888888888888899</v>
      </c>
      <c r="L426" s="105">
        <v>0.69097222222222221</v>
      </c>
      <c r="M426" s="34" t="s">
        <v>34</v>
      </c>
      <c r="N426" s="105">
        <v>0.72083333333333333</v>
      </c>
      <c r="O426" s="34" t="s">
        <v>21</v>
      </c>
      <c r="P426" s="35" t="str">
        <f t="shared" si="255"/>
        <v>OK</v>
      </c>
      <c r="Q426" s="36">
        <f t="shared" si="256"/>
        <v>2.9861111111111116E-2</v>
      </c>
      <c r="R426" s="36">
        <f t="shared" si="257"/>
        <v>2.0833333333332149E-3</v>
      </c>
      <c r="S426" s="36">
        <f t="shared" si="258"/>
        <v>3.1944444444444331E-2</v>
      </c>
      <c r="T426" s="36">
        <f t="shared" si="260"/>
        <v>6.2500000000000888E-3</v>
      </c>
      <c r="U426" s="35">
        <v>24.1</v>
      </c>
      <c r="V426" s="35">
        <f>INDEX('Počty dní'!A:E,MATCH(E426,'Počty dní'!C:C,0),4)</f>
        <v>205</v>
      </c>
      <c r="W426" s="65">
        <f t="shared" si="259"/>
        <v>4940.5</v>
      </c>
    </row>
    <row r="427" spans="1:23" ht="15" thickBot="1" x14ac:dyDescent="0.35">
      <c r="A427" s="172">
        <v>226</v>
      </c>
      <c r="B427" s="37">
        <v>2026</v>
      </c>
      <c r="C427" s="75" t="s">
        <v>18</v>
      </c>
      <c r="D427" s="151"/>
      <c r="E427" s="75" t="str">
        <f t="shared" si="253"/>
        <v>X</v>
      </c>
      <c r="F427" s="75" t="s">
        <v>123</v>
      </c>
      <c r="G427" s="75">
        <v>25</v>
      </c>
      <c r="H427" s="75" t="str">
        <f t="shared" si="254"/>
        <v>XXX150/25</v>
      </c>
      <c r="I427" s="151" t="s">
        <v>64</v>
      </c>
      <c r="J427" s="151" t="s">
        <v>64</v>
      </c>
      <c r="K427" s="173">
        <v>0.73402777777777783</v>
      </c>
      <c r="L427" s="174">
        <v>0.73749999999999993</v>
      </c>
      <c r="M427" s="75" t="s">
        <v>21</v>
      </c>
      <c r="N427" s="174">
        <v>0.76597222222222217</v>
      </c>
      <c r="O427" s="75" t="s">
        <v>34</v>
      </c>
      <c r="P427" s="37"/>
      <c r="Q427" s="68">
        <f t="shared" si="256"/>
        <v>2.8472222222222232E-2</v>
      </c>
      <c r="R427" s="68">
        <f t="shared" si="257"/>
        <v>3.4722222222220989E-3</v>
      </c>
      <c r="S427" s="68">
        <f t="shared" si="258"/>
        <v>3.1944444444444331E-2</v>
      </c>
      <c r="T427" s="68">
        <f t="shared" si="260"/>
        <v>1.3194444444444509E-2</v>
      </c>
      <c r="U427" s="37">
        <v>24.1</v>
      </c>
      <c r="V427" s="37">
        <f>INDEX('Počty dní'!A:E,MATCH(E427,'Počty dní'!C:C,0),4)</f>
        <v>205</v>
      </c>
      <c r="W427" s="69">
        <f t="shared" si="259"/>
        <v>4940.5</v>
      </c>
    </row>
    <row r="428" spans="1:23" ht="15" thickBot="1" x14ac:dyDescent="0.35">
      <c r="A428" s="115" t="str">
        <f ca="1">CONCATENATE(INDIRECT("R[-3]C[0]",FALSE),"celkem")</f>
        <v>226celkem</v>
      </c>
      <c r="B428" s="70"/>
      <c r="C428" s="70" t="str">
        <f ca="1">INDIRECT("R[-1]C[12]",FALSE)</f>
        <v>Svratka,,aut.st.</v>
      </c>
      <c r="D428" s="80"/>
      <c r="E428" s="70"/>
      <c r="F428" s="80"/>
      <c r="G428" s="70"/>
      <c r="H428" s="116"/>
      <c r="I428" s="117"/>
      <c r="J428" s="118" t="str">
        <f ca="1">INDIRECT("R[-3]C[0]",FALSE)</f>
        <v>V</v>
      </c>
      <c r="K428" s="119"/>
      <c r="L428" s="120"/>
      <c r="M428" s="121"/>
      <c r="N428" s="120"/>
      <c r="O428" s="122"/>
      <c r="P428" s="70"/>
      <c r="Q428" s="71">
        <f>SUM(Q418:Q427)</f>
        <v>0.31319444444444444</v>
      </c>
      <c r="R428" s="71">
        <f>SUM(R418:R427)</f>
        <v>2.7777777777777596E-2</v>
      </c>
      <c r="S428" s="71">
        <f>SUM(S418:S427)</f>
        <v>0.34097222222222207</v>
      </c>
      <c r="T428" s="71">
        <f>SUM(T418:T427)</f>
        <v>0.2375000000000001</v>
      </c>
      <c r="U428" s="72">
        <f>SUM(U418:U427)</f>
        <v>256.2</v>
      </c>
      <c r="V428" s="73"/>
      <c r="W428" s="74">
        <f>SUM(W418:W427)</f>
        <v>52521</v>
      </c>
    </row>
    <row r="429" spans="1:23" x14ac:dyDescent="0.3">
      <c r="C429" s="43"/>
      <c r="D429" s="147"/>
      <c r="E429" s="43"/>
      <c r="L429" s="139"/>
      <c r="M429" s="141"/>
      <c r="N429" s="139"/>
      <c r="O429" s="141"/>
    </row>
    <row r="430" spans="1:23" ht="15" thickBot="1" x14ac:dyDescent="0.35">
      <c r="C430" s="43"/>
      <c r="D430" s="147"/>
      <c r="E430" s="43"/>
      <c r="L430" s="139"/>
      <c r="M430" s="141"/>
      <c r="N430" s="139"/>
      <c r="O430" s="141"/>
    </row>
    <row r="431" spans="1:23" x14ac:dyDescent="0.3">
      <c r="A431" s="89">
        <v>227</v>
      </c>
      <c r="B431" s="32">
        <v>2027</v>
      </c>
      <c r="C431" s="32" t="s">
        <v>18</v>
      </c>
      <c r="D431" s="90"/>
      <c r="E431" s="32" t="str">
        <f t="shared" ref="E431:E440" si="261">CONCATENATE(C431,D431)</f>
        <v>X</v>
      </c>
      <c r="F431" s="32" t="s">
        <v>117</v>
      </c>
      <c r="G431" s="32">
        <v>1</v>
      </c>
      <c r="H431" s="32" t="str">
        <f t="shared" ref="H431:H440" si="262">CONCATENATE(F431,"/",G431)</f>
        <v>XXX141/1</v>
      </c>
      <c r="I431" s="90" t="s">
        <v>65</v>
      </c>
      <c r="J431" s="90" t="s">
        <v>64</v>
      </c>
      <c r="K431" s="169">
        <v>0.17847222222222223</v>
      </c>
      <c r="L431" s="170">
        <v>0.18055555555555555</v>
      </c>
      <c r="M431" s="32" t="s">
        <v>34</v>
      </c>
      <c r="N431" s="170">
        <v>0.22222222222222221</v>
      </c>
      <c r="O431" s="32" t="s">
        <v>24</v>
      </c>
      <c r="P431" s="32" t="str">
        <f t="shared" ref="P431:P439" si="263">IF(M432=O431,"OK","POZOR")</f>
        <v>OK</v>
      </c>
      <c r="Q431" s="67">
        <f t="shared" ref="Q431:Q440" si="264">IF(ISNUMBER(G431),N431-L431,IF(F431="přejezd",N431-L431,0))</f>
        <v>4.1666666666666657E-2</v>
      </c>
      <c r="R431" s="67">
        <f t="shared" ref="R431:R440" si="265">IF(ISNUMBER(G431),L431-K431,0)</f>
        <v>2.0833333333333259E-3</v>
      </c>
      <c r="S431" s="67">
        <f t="shared" ref="S431:S440" si="266">Q431+R431</f>
        <v>4.3749999999999983E-2</v>
      </c>
      <c r="T431" s="67"/>
      <c r="U431" s="32">
        <v>33.6</v>
      </c>
      <c r="V431" s="32">
        <f>INDEX('Počty dní'!A:E,MATCH(E431,'Počty dní'!C:C,0),4)</f>
        <v>205</v>
      </c>
      <c r="W431" s="33">
        <f t="shared" ref="W431:W440" si="267">V431*U431</f>
        <v>6888</v>
      </c>
    </row>
    <row r="432" spans="1:23" x14ac:dyDescent="0.3">
      <c r="A432" s="171">
        <v>227</v>
      </c>
      <c r="B432" s="35">
        <v>2027</v>
      </c>
      <c r="C432" s="34" t="s">
        <v>18</v>
      </c>
      <c r="D432" s="103"/>
      <c r="E432" s="34" t="str">
        <f t="shared" si="261"/>
        <v>X</v>
      </c>
      <c r="F432" s="34" t="s">
        <v>117</v>
      </c>
      <c r="G432" s="34">
        <v>4</v>
      </c>
      <c r="H432" s="34" t="str">
        <f t="shared" si="262"/>
        <v>XXX141/4</v>
      </c>
      <c r="I432" s="103" t="s">
        <v>65</v>
      </c>
      <c r="J432" s="103" t="s">
        <v>64</v>
      </c>
      <c r="K432" s="104">
        <v>0.2638888888888889</v>
      </c>
      <c r="L432" s="105">
        <v>0.26597222222222222</v>
      </c>
      <c r="M432" s="34" t="s">
        <v>24</v>
      </c>
      <c r="N432" s="105">
        <v>0.30416666666666664</v>
      </c>
      <c r="O432" s="34" t="s">
        <v>34</v>
      </c>
      <c r="P432" s="35" t="str">
        <f t="shared" si="263"/>
        <v>OK</v>
      </c>
      <c r="Q432" s="36">
        <f t="shared" si="264"/>
        <v>3.819444444444442E-2</v>
      </c>
      <c r="R432" s="36">
        <f t="shared" si="265"/>
        <v>2.0833333333333259E-3</v>
      </c>
      <c r="S432" s="36">
        <f t="shared" si="266"/>
        <v>4.0277777777777746E-2</v>
      </c>
      <c r="T432" s="36">
        <f t="shared" ref="T432:T440" si="268">K432-N431</f>
        <v>4.1666666666666685E-2</v>
      </c>
      <c r="U432" s="35">
        <v>29.8</v>
      </c>
      <c r="V432" s="35">
        <f>INDEX('Počty dní'!A:E,MATCH(E432,'Počty dní'!C:C,0),4)</f>
        <v>205</v>
      </c>
      <c r="W432" s="65">
        <f t="shared" si="267"/>
        <v>6109</v>
      </c>
    </row>
    <row r="433" spans="1:23" x14ac:dyDescent="0.3">
      <c r="A433" s="171">
        <v>227</v>
      </c>
      <c r="B433" s="35">
        <v>2027</v>
      </c>
      <c r="C433" s="34" t="s">
        <v>18</v>
      </c>
      <c r="D433" s="103"/>
      <c r="E433" s="34" t="str">
        <f t="shared" si="261"/>
        <v>X</v>
      </c>
      <c r="F433" s="34" t="s">
        <v>123</v>
      </c>
      <c r="G433" s="34">
        <v>12</v>
      </c>
      <c r="H433" s="34" t="str">
        <f t="shared" si="262"/>
        <v>XXX150/12</v>
      </c>
      <c r="I433" s="103" t="s">
        <v>64</v>
      </c>
      <c r="J433" s="103" t="s">
        <v>64</v>
      </c>
      <c r="K433" s="104">
        <v>0.31388888888888888</v>
      </c>
      <c r="L433" s="105">
        <v>0.31597222222222221</v>
      </c>
      <c r="M433" s="34" t="s">
        <v>34</v>
      </c>
      <c r="N433" s="105">
        <v>0.34583333333333338</v>
      </c>
      <c r="O433" s="34" t="s">
        <v>21</v>
      </c>
      <c r="P433" s="35" t="str">
        <f t="shared" si="263"/>
        <v>OK</v>
      </c>
      <c r="Q433" s="36">
        <f t="shared" si="264"/>
        <v>2.9861111111111172E-2</v>
      </c>
      <c r="R433" s="36">
        <f t="shared" si="265"/>
        <v>2.0833333333333259E-3</v>
      </c>
      <c r="S433" s="36">
        <f t="shared" si="266"/>
        <v>3.1944444444444497E-2</v>
      </c>
      <c r="T433" s="36">
        <f t="shared" si="268"/>
        <v>9.7222222222222432E-3</v>
      </c>
      <c r="U433" s="35">
        <v>24.1</v>
      </c>
      <c r="V433" s="35">
        <f>INDEX('Počty dní'!A:E,MATCH(E433,'Počty dní'!C:C,0),4)</f>
        <v>205</v>
      </c>
      <c r="W433" s="65">
        <f t="shared" si="267"/>
        <v>4940.5</v>
      </c>
    </row>
    <row r="434" spans="1:23" x14ac:dyDescent="0.3">
      <c r="A434" s="171">
        <v>227</v>
      </c>
      <c r="B434" s="35">
        <v>2027</v>
      </c>
      <c r="C434" s="34" t="s">
        <v>18</v>
      </c>
      <c r="D434" s="103"/>
      <c r="E434" s="34" t="str">
        <f t="shared" si="261"/>
        <v>X</v>
      </c>
      <c r="F434" s="34" t="s">
        <v>111</v>
      </c>
      <c r="G434" s="34">
        <v>18</v>
      </c>
      <c r="H434" s="34" t="str">
        <f t="shared" si="262"/>
        <v>XXX130/18</v>
      </c>
      <c r="I434" s="103" t="s">
        <v>64</v>
      </c>
      <c r="J434" s="103" t="s">
        <v>64</v>
      </c>
      <c r="K434" s="104">
        <v>0.37847222222222227</v>
      </c>
      <c r="L434" s="105">
        <v>0.38194444444444442</v>
      </c>
      <c r="M434" s="34" t="s">
        <v>21</v>
      </c>
      <c r="N434" s="105">
        <v>0.41319444444444442</v>
      </c>
      <c r="O434" s="34" t="s">
        <v>60</v>
      </c>
      <c r="P434" s="35" t="str">
        <f t="shared" si="263"/>
        <v>OK</v>
      </c>
      <c r="Q434" s="36">
        <f t="shared" si="264"/>
        <v>3.125E-2</v>
      </c>
      <c r="R434" s="36">
        <f t="shared" si="265"/>
        <v>3.4722222222221544E-3</v>
      </c>
      <c r="S434" s="36">
        <f t="shared" si="266"/>
        <v>3.4722222222222154E-2</v>
      </c>
      <c r="T434" s="36">
        <f t="shared" si="268"/>
        <v>3.2638888888888884E-2</v>
      </c>
      <c r="U434" s="35">
        <v>27.7</v>
      </c>
      <c r="V434" s="35">
        <f>INDEX('Počty dní'!A:E,MATCH(E434,'Počty dní'!C:C,0),4)</f>
        <v>205</v>
      </c>
      <c r="W434" s="65">
        <f t="shared" si="267"/>
        <v>5678.5</v>
      </c>
    </row>
    <row r="435" spans="1:23" x14ac:dyDescent="0.3">
      <c r="A435" s="171">
        <v>227</v>
      </c>
      <c r="B435" s="35">
        <v>2027</v>
      </c>
      <c r="C435" s="34" t="s">
        <v>18</v>
      </c>
      <c r="D435" s="103"/>
      <c r="E435" s="34" t="str">
        <f t="shared" si="261"/>
        <v>X</v>
      </c>
      <c r="F435" s="34" t="s">
        <v>111</v>
      </c>
      <c r="G435" s="34">
        <v>19</v>
      </c>
      <c r="H435" s="34" t="str">
        <f t="shared" si="262"/>
        <v>XXX130/19</v>
      </c>
      <c r="I435" s="103" t="s">
        <v>64</v>
      </c>
      <c r="J435" s="103" t="s">
        <v>64</v>
      </c>
      <c r="K435" s="104">
        <v>0.41666666666666669</v>
      </c>
      <c r="L435" s="105">
        <v>0.4201388888888889</v>
      </c>
      <c r="M435" s="34" t="s">
        <v>60</v>
      </c>
      <c r="N435" s="105">
        <v>0.4513888888888889</v>
      </c>
      <c r="O435" s="34" t="s">
        <v>21</v>
      </c>
      <c r="P435" s="35" t="str">
        <f t="shared" si="263"/>
        <v>OK</v>
      </c>
      <c r="Q435" s="36">
        <f t="shared" si="264"/>
        <v>3.125E-2</v>
      </c>
      <c r="R435" s="36">
        <f t="shared" si="265"/>
        <v>3.4722222222222099E-3</v>
      </c>
      <c r="S435" s="36">
        <f t="shared" si="266"/>
        <v>3.472222222222221E-2</v>
      </c>
      <c r="T435" s="36">
        <f t="shared" si="268"/>
        <v>3.4722222222222654E-3</v>
      </c>
      <c r="U435" s="35">
        <v>27.7</v>
      </c>
      <c r="V435" s="35">
        <f>INDEX('Počty dní'!A:E,MATCH(E435,'Počty dní'!C:C,0),4)</f>
        <v>205</v>
      </c>
      <c r="W435" s="65">
        <f t="shared" si="267"/>
        <v>5678.5</v>
      </c>
    </row>
    <row r="436" spans="1:23" x14ac:dyDescent="0.3">
      <c r="A436" s="171">
        <v>227</v>
      </c>
      <c r="B436" s="35">
        <v>2027</v>
      </c>
      <c r="C436" s="34" t="s">
        <v>18</v>
      </c>
      <c r="D436" s="103"/>
      <c r="E436" s="34" t="str">
        <f t="shared" si="261"/>
        <v>X</v>
      </c>
      <c r="F436" s="34" t="s">
        <v>119</v>
      </c>
      <c r="G436" s="34">
        <v>11</v>
      </c>
      <c r="H436" s="34" t="str">
        <f t="shared" si="262"/>
        <v>XXX143/11</v>
      </c>
      <c r="I436" s="103" t="s">
        <v>65</v>
      </c>
      <c r="J436" s="103" t="s">
        <v>64</v>
      </c>
      <c r="K436" s="104">
        <v>0.48472222222222222</v>
      </c>
      <c r="L436" s="105">
        <v>0.48819444444444443</v>
      </c>
      <c r="M436" s="34" t="s">
        <v>21</v>
      </c>
      <c r="N436" s="105">
        <v>0.50069444444444444</v>
      </c>
      <c r="O436" s="34" t="s">
        <v>38</v>
      </c>
      <c r="P436" s="35" t="str">
        <f t="shared" si="263"/>
        <v>OK</v>
      </c>
      <c r="Q436" s="36">
        <f t="shared" si="264"/>
        <v>1.2500000000000011E-2</v>
      </c>
      <c r="R436" s="36">
        <f t="shared" si="265"/>
        <v>3.4722222222222099E-3</v>
      </c>
      <c r="S436" s="36">
        <f t="shared" si="266"/>
        <v>1.5972222222222221E-2</v>
      </c>
      <c r="T436" s="36">
        <f t="shared" si="268"/>
        <v>3.3333333333333326E-2</v>
      </c>
      <c r="U436" s="35">
        <v>10.5</v>
      </c>
      <c r="V436" s="35">
        <f>INDEX('Počty dní'!A:E,MATCH(E436,'Počty dní'!C:C,0),4)</f>
        <v>205</v>
      </c>
      <c r="W436" s="65">
        <f t="shared" si="267"/>
        <v>2152.5</v>
      </c>
    </row>
    <row r="437" spans="1:23" x14ac:dyDescent="0.3">
      <c r="A437" s="171">
        <v>227</v>
      </c>
      <c r="B437" s="35">
        <v>2027</v>
      </c>
      <c r="C437" s="34" t="s">
        <v>18</v>
      </c>
      <c r="D437" s="103"/>
      <c r="E437" s="34" t="str">
        <f t="shared" si="261"/>
        <v>X</v>
      </c>
      <c r="F437" s="34" t="s">
        <v>119</v>
      </c>
      <c r="G437" s="34">
        <v>16</v>
      </c>
      <c r="H437" s="34" t="str">
        <f t="shared" si="262"/>
        <v>XXX143/16</v>
      </c>
      <c r="I437" s="103" t="s">
        <v>65</v>
      </c>
      <c r="J437" s="103" t="s">
        <v>64</v>
      </c>
      <c r="K437" s="104">
        <v>0.50069444444444444</v>
      </c>
      <c r="L437" s="105">
        <v>0.50138888888888888</v>
      </c>
      <c r="M437" s="34" t="s">
        <v>38</v>
      </c>
      <c r="N437" s="105">
        <v>0.5131944444444444</v>
      </c>
      <c r="O437" s="34" t="s">
        <v>21</v>
      </c>
      <c r="P437" s="35" t="str">
        <f t="shared" si="263"/>
        <v>OK</v>
      </c>
      <c r="Q437" s="36">
        <f t="shared" si="264"/>
        <v>1.1805555555555514E-2</v>
      </c>
      <c r="R437" s="36">
        <f t="shared" si="265"/>
        <v>6.9444444444444198E-4</v>
      </c>
      <c r="S437" s="36">
        <f t="shared" si="266"/>
        <v>1.2499999999999956E-2</v>
      </c>
      <c r="T437" s="36">
        <f t="shared" si="268"/>
        <v>0</v>
      </c>
      <c r="U437" s="35">
        <v>8.9</v>
      </c>
      <c r="V437" s="35">
        <f>INDEX('Počty dní'!A:E,MATCH(E437,'Počty dní'!C:C,0),4)</f>
        <v>205</v>
      </c>
      <c r="W437" s="65">
        <f t="shared" si="267"/>
        <v>1824.5</v>
      </c>
    </row>
    <row r="438" spans="1:23" x14ac:dyDescent="0.3">
      <c r="A438" s="171">
        <v>227</v>
      </c>
      <c r="B438" s="35">
        <v>2027</v>
      </c>
      <c r="C438" s="34" t="s">
        <v>18</v>
      </c>
      <c r="D438" s="103"/>
      <c r="E438" s="34" t="str">
        <f t="shared" si="261"/>
        <v>X</v>
      </c>
      <c r="F438" s="34" t="s">
        <v>123</v>
      </c>
      <c r="G438" s="34">
        <v>13</v>
      </c>
      <c r="H438" s="34" t="str">
        <f t="shared" si="262"/>
        <v>XXX150/13</v>
      </c>
      <c r="I438" s="103" t="s">
        <v>64</v>
      </c>
      <c r="J438" s="103" t="s">
        <v>64</v>
      </c>
      <c r="K438" s="104">
        <v>0.52638888888888891</v>
      </c>
      <c r="L438" s="105">
        <v>0.52916666666666667</v>
      </c>
      <c r="M438" s="34" t="s">
        <v>21</v>
      </c>
      <c r="N438" s="105">
        <v>0.55763888888888891</v>
      </c>
      <c r="O438" s="34" t="s">
        <v>34</v>
      </c>
      <c r="P438" s="35" t="str">
        <f t="shared" si="263"/>
        <v>OK</v>
      </c>
      <c r="Q438" s="36">
        <f t="shared" si="264"/>
        <v>2.8472222222222232E-2</v>
      </c>
      <c r="R438" s="36">
        <f t="shared" si="265"/>
        <v>2.7777777777777679E-3</v>
      </c>
      <c r="S438" s="36">
        <f t="shared" si="266"/>
        <v>3.125E-2</v>
      </c>
      <c r="T438" s="36">
        <f t="shared" si="268"/>
        <v>1.3194444444444509E-2</v>
      </c>
      <c r="U438" s="35">
        <v>24.1</v>
      </c>
      <c r="V438" s="35">
        <f>INDEX('Počty dní'!A:E,MATCH(E438,'Počty dní'!C:C,0),4)</f>
        <v>205</v>
      </c>
      <c r="W438" s="65">
        <f t="shared" si="267"/>
        <v>4940.5</v>
      </c>
    </row>
    <row r="439" spans="1:23" x14ac:dyDescent="0.3">
      <c r="A439" s="171">
        <v>227</v>
      </c>
      <c r="B439" s="35">
        <v>2027</v>
      </c>
      <c r="C439" s="34" t="s">
        <v>18</v>
      </c>
      <c r="D439" s="103"/>
      <c r="E439" s="34" t="str">
        <f t="shared" si="261"/>
        <v>X</v>
      </c>
      <c r="F439" s="34" t="s">
        <v>123</v>
      </c>
      <c r="G439" s="34">
        <v>20</v>
      </c>
      <c r="H439" s="34" t="str">
        <f t="shared" si="262"/>
        <v>XXX150/20</v>
      </c>
      <c r="I439" s="103" t="s">
        <v>64</v>
      </c>
      <c r="J439" s="103" t="s">
        <v>64</v>
      </c>
      <c r="K439" s="104">
        <v>0.56388888888888888</v>
      </c>
      <c r="L439" s="105">
        <v>0.56597222222222221</v>
      </c>
      <c r="M439" s="34" t="s">
        <v>34</v>
      </c>
      <c r="N439" s="105">
        <v>0.59583333333333333</v>
      </c>
      <c r="O439" s="34" t="s">
        <v>21</v>
      </c>
      <c r="P439" s="35" t="str">
        <f t="shared" si="263"/>
        <v>OK</v>
      </c>
      <c r="Q439" s="36">
        <f t="shared" si="264"/>
        <v>2.9861111111111116E-2</v>
      </c>
      <c r="R439" s="36">
        <f t="shared" si="265"/>
        <v>2.0833333333333259E-3</v>
      </c>
      <c r="S439" s="36">
        <f t="shared" si="266"/>
        <v>3.1944444444444442E-2</v>
      </c>
      <c r="T439" s="36">
        <f t="shared" si="268"/>
        <v>6.2499999999999778E-3</v>
      </c>
      <c r="U439" s="35">
        <v>24.1</v>
      </c>
      <c r="V439" s="35">
        <f>INDEX('Počty dní'!A:E,MATCH(E439,'Počty dní'!C:C,0),4)</f>
        <v>205</v>
      </c>
      <c r="W439" s="65">
        <f t="shared" si="267"/>
        <v>4940.5</v>
      </c>
    </row>
    <row r="440" spans="1:23" ht="15" thickBot="1" x14ac:dyDescent="0.35">
      <c r="A440" s="172">
        <v>227</v>
      </c>
      <c r="B440" s="37">
        <v>2027</v>
      </c>
      <c r="C440" s="75" t="s">
        <v>18</v>
      </c>
      <c r="D440" s="151"/>
      <c r="E440" s="75" t="str">
        <f t="shared" si="261"/>
        <v>X</v>
      </c>
      <c r="F440" s="75" t="s">
        <v>123</v>
      </c>
      <c r="G440" s="75">
        <v>19</v>
      </c>
      <c r="H440" s="75" t="str">
        <f t="shared" si="262"/>
        <v>XXX150/19</v>
      </c>
      <c r="I440" s="151" t="s">
        <v>64</v>
      </c>
      <c r="J440" s="151" t="s">
        <v>64</v>
      </c>
      <c r="K440" s="173">
        <v>0.60902777777777783</v>
      </c>
      <c r="L440" s="174">
        <v>0.61249999999999993</v>
      </c>
      <c r="M440" s="75" t="s">
        <v>21</v>
      </c>
      <c r="N440" s="174">
        <v>0.64097222222222217</v>
      </c>
      <c r="O440" s="75" t="s">
        <v>34</v>
      </c>
      <c r="P440" s="37"/>
      <c r="Q440" s="68">
        <f t="shared" si="264"/>
        <v>2.8472222222222232E-2</v>
      </c>
      <c r="R440" s="68">
        <f t="shared" si="265"/>
        <v>3.4722222222220989E-3</v>
      </c>
      <c r="S440" s="68">
        <f t="shared" si="266"/>
        <v>3.1944444444444331E-2</v>
      </c>
      <c r="T440" s="68">
        <f t="shared" si="268"/>
        <v>1.3194444444444509E-2</v>
      </c>
      <c r="U440" s="37">
        <v>24.1</v>
      </c>
      <c r="V440" s="37">
        <f>INDEX('Počty dní'!A:E,MATCH(E440,'Počty dní'!C:C,0),4)</f>
        <v>205</v>
      </c>
      <c r="W440" s="69">
        <f t="shared" si="267"/>
        <v>4940.5</v>
      </c>
    </row>
    <row r="441" spans="1:23" ht="15" thickBot="1" x14ac:dyDescent="0.35">
      <c r="A441" s="115" t="str">
        <f ca="1">CONCATENATE(INDIRECT("R[-3]C[0]",FALSE),"celkem")</f>
        <v>227celkem</v>
      </c>
      <c r="B441" s="70"/>
      <c r="C441" s="70" t="str">
        <f ca="1">INDIRECT("R[-1]C[12]",FALSE)</f>
        <v>Svratka,,aut.st.</v>
      </c>
      <c r="D441" s="80"/>
      <c r="E441" s="70"/>
      <c r="F441" s="80"/>
      <c r="G441" s="70"/>
      <c r="H441" s="116"/>
      <c r="I441" s="117"/>
      <c r="J441" s="118" t="str">
        <f ca="1">INDIRECT("R[-3]C[0]",FALSE)</f>
        <v>V</v>
      </c>
      <c r="K441" s="119"/>
      <c r="L441" s="120"/>
      <c r="M441" s="121"/>
      <c r="N441" s="120"/>
      <c r="O441" s="122"/>
      <c r="P441" s="70"/>
      <c r="Q441" s="71">
        <f>SUM(Q431:Q440)</f>
        <v>0.28333333333333333</v>
      </c>
      <c r="R441" s="71">
        <f>SUM(R431:R440)</f>
        <v>2.5694444444444187E-2</v>
      </c>
      <c r="S441" s="71">
        <f>SUM(S431:S440)</f>
        <v>0.30902777777777757</v>
      </c>
      <c r="T441" s="71">
        <f>SUM(T431:T440)</f>
        <v>0.1534722222222224</v>
      </c>
      <c r="U441" s="72">
        <f>SUM(U431:U440)</f>
        <v>234.6</v>
      </c>
      <c r="V441" s="73"/>
      <c r="W441" s="74">
        <f>SUM(W431:W440)</f>
        <v>48093</v>
      </c>
    </row>
    <row r="442" spans="1:23" x14ac:dyDescent="0.3">
      <c r="C442" s="43"/>
      <c r="D442" s="147"/>
      <c r="E442" s="43"/>
      <c r="G442" s="43"/>
      <c r="H442" s="43"/>
      <c r="L442" s="139"/>
      <c r="M442" s="43"/>
      <c r="N442" s="139"/>
      <c r="O442" s="43"/>
    </row>
    <row r="443" spans="1:23" ht="15" thickBot="1" x14ac:dyDescent="0.35">
      <c r="C443" s="43"/>
      <c r="D443" s="147"/>
      <c r="E443" s="43"/>
      <c r="L443" s="139"/>
      <c r="M443" s="141"/>
      <c r="N443" s="139"/>
      <c r="O443" s="141"/>
    </row>
    <row r="444" spans="1:23" x14ac:dyDescent="0.3">
      <c r="A444" s="89">
        <v>228</v>
      </c>
      <c r="B444" s="32">
        <v>2028</v>
      </c>
      <c r="C444" s="32" t="s">
        <v>18</v>
      </c>
      <c r="D444" s="90"/>
      <c r="E444" s="32" t="str">
        <f t="shared" ref="E444:E453" si="269">CONCATENATE(C444,D444)</f>
        <v>X</v>
      </c>
      <c r="F444" s="32" t="s">
        <v>123</v>
      </c>
      <c r="G444" s="32">
        <v>8</v>
      </c>
      <c r="H444" s="32" t="str">
        <f t="shared" ref="H444:H453" si="270">CONCATENATE(F444,"/",G444)</f>
        <v>XXX150/8</v>
      </c>
      <c r="I444" s="90" t="s">
        <v>64</v>
      </c>
      <c r="J444" s="90" t="s">
        <v>64</v>
      </c>
      <c r="K444" s="169">
        <v>0.27083333333333331</v>
      </c>
      <c r="L444" s="170">
        <v>0.27430555555555552</v>
      </c>
      <c r="M444" s="32" t="s">
        <v>34</v>
      </c>
      <c r="N444" s="170">
        <v>0.30416666666666664</v>
      </c>
      <c r="O444" s="32" t="s">
        <v>21</v>
      </c>
      <c r="P444" s="32" t="str">
        <f t="shared" ref="P444:P452" si="271">IF(M445=O444,"OK","POZOR")</f>
        <v>OK</v>
      </c>
      <c r="Q444" s="67">
        <f t="shared" ref="Q444:Q453" si="272">IF(ISNUMBER(G444),N444-L444,IF(F444="přejezd",N444-L444,0))</f>
        <v>2.9861111111111116E-2</v>
      </c>
      <c r="R444" s="67">
        <f t="shared" ref="R444:R453" si="273">IF(ISNUMBER(G444),L444-K444,0)</f>
        <v>3.4722222222222099E-3</v>
      </c>
      <c r="S444" s="67">
        <f t="shared" ref="S444:S453" si="274">Q444+R444</f>
        <v>3.3333333333333326E-2</v>
      </c>
      <c r="T444" s="67"/>
      <c r="U444" s="32">
        <v>24.1</v>
      </c>
      <c r="V444" s="32">
        <f>INDEX('Počty dní'!A:E,MATCH(E444,'Počty dní'!C:C,0),4)</f>
        <v>205</v>
      </c>
      <c r="W444" s="33">
        <f t="shared" ref="W444:W453" si="275">V444*U444</f>
        <v>4940.5</v>
      </c>
    </row>
    <row r="445" spans="1:23" x14ac:dyDescent="0.3">
      <c r="A445" s="171">
        <v>228</v>
      </c>
      <c r="B445" s="35">
        <v>2028</v>
      </c>
      <c r="C445" s="34" t="s">
        <v>18</v>
      </c>
      <c r="D445" s="103"/>
      <c r="E445" s="34" t="str">
        <f t="shared" si="269"/>
        <v>X</v>
      </c>
      <c r="F445" s="34" t="s">
        <v>123</v>
      </c>
      <c r="G445" s="34">
        <v>5</v>
      </c>
      <c r="H445" s="34" t="str">
        <f t="shared" si="270"/>
        <v>XXX150/5</v>
      </c>
      <c r="I445" s="103" t="s">
        <v>64</v>
      </c>
      <c r="J445" s="103" t="s">
        <v>64</v>
      </c>
      <c r="K445" s="104">
        <v>0.31597222222222221</v>
      </c>
      <c r="L445" s="105">
        <v>0.32083333333333336</v>
      </c>
      <c r="M445" s="34" t="s">
        <v>21</v>
      </c>
      <c r="N445" s="105">
        <v>0.34930555555555554</v>
      </c>
      <c r="O445" s="34" t="s">
        <v>34</v>
      </c>
      <c r="P445" s="35" t="str">
        <f t="shared" si="271"/>
        <v>OK</v>
      </c>
      <c r="Q445" s="36">
        <f t="shared" si="272"/>
        <v>2.8472222222222177E-2</v>
      </c>
      <c r="R445" s="36">
        <f t="shared" si="273"/>
        <v>4.8611111111111494E-3</v>
      </c>
      <c r="S445" s="36">
        <f t="shared" si="274"/>
        <v>3.3333333333333326E-2</v>
      </c>
      <c r="T445" s="36">
        <f t="shared" ref="T445:T453" si="276">K445-N444</f>
        <v>1.1805555555555569E-2</v>
      </c>
      <c r="U445" s="35">
        <v>24.1</v>
      </c>
      <c r="V445" s="35">
        <f>INDEX('Počty dní'!A:E,MATCH(E445,'Počty dní'!C:C,0),4)</f>
        <v>205</v>
      </c>
      <c r="W445" s="65">
        <f t="shared" si="275"/>
        <v>4940.5</v>
      </c>
    </row>
    <row r="446" spans="1:23" x14ac:dyDescent="0.3">
      <c r="A446" s="171">
        <v>228</v>
      </c>
      <c r="B446" s="35">
        <v>2028</v>
      </c>
      <c r="C446" s="34" t="s">
        <v>18</v>
      </c>
      <c r="D446" s="103"/>
      <c r="E446" s="34" t="str">
        <f t="shared" si="269"/>
        <v>X</v>
      </c>
      <c r="F446" s="34" t="s">
        <v>116</v>
      </c>
      <c r="G446" s="34">
        <v>12</v>
      </c>
      <c r="H446" s="34" t="str">
        <f t="shared" si="270"/>
        <v>XXX140/12</v>
      </c>
      <c r="I446" s="103" t="s">
        <v>64</v>
      </c>
      <c r="J446" s="103" t="s">
        <v>64</v>
      </c>
      <c r="K446" s="104">
        <v>0.38194444444444442</v>
      </c>
      <c r="L446" s="105">
        <v>0.3840277777777778</v>
      </c>
      <c r="M446" s="34" t="s">
        <v>34</v>
      </c>
      <c r="N446" s="105">
        <v>0.41319444444444442</v>
      </c>
      <c r="O446" s="34" t="s">
        <v>19</v>
      </c>
      <c r="P446" s="35" t="str">
        <f t="shared" si="271"/>
        <v>OK</v>
      </c>
      <c r="Q446" s="36">
        <f t="shared" si="272"/>
        <v>2.9166666666666619E-2</v>
      </c>
      <c r="R446" s="36">
        <f t="shared" si="273"/>
        <v>2.0833333333333814E-3</v>
      </c>
      <c r="S446" s="36">
        <f t="shared" si="274"/>
        <v>3.125E-2</v>
      </c>
      <c r="T446" s="36">
        <f t="shared" si="276"/>
        <v>3.2638888888888884E-2</v>
      </c>
      <c r="U446" s="35">
        <v>23.8</v>
      </c>
      <c r="V446" s="35">
        <f>INDEX('Počty dní'!A:E,MATCH(E446,'Počty dní'!C:C,0),4)</f>
        <v>205</v>
      </c>
      <c r="W446" s="65">
        <f t="shared" si="275"/>
        <v>4879</v>
      </c>
    </row>
    <row r="447" spans="1:23" x14ac:dyDescent="0.3">
      <c r="A447" s="171">
        <v>228</v>
      </c>
      <c r="B447" s="35">
        <v>2028</v>
      </c>
      <c r="C447" s="34" t="s">
        <v>18</v>
      </c>
      <c r="D447" s="103"/>
      <c r="E447" s="34" t="str">
        <f t="shared" si="269"/>
        <v>X</v>
      </c>
      <c r="F447" s="34" t="s">
        <v>116</v>
      </c>
      <c r="G447" s="34">
        <v>11</v>
      </c>
      <c r="H447" s="34" t="str">
        <f t="shared" si="270"/>
        <v>XXX140/11</v>
      </c>
      <c r="I447" s="103" t="s">
        <v>64</v>
      </c>
      <c r="J447" s="103" t="s">
        <v>64</v>
      </c>
      <c r="K447" s="104">
        <v>0.5</v>
      </c>
      <c r="L447" s="105">
        <v>0.50347222222222221</v>
      </c>
      <c r="M447" s="34" t="s">
        <v>19</v>
      </c>
      <c r="N447" s="105">
        <v>0.53125</v>
      </c>
      <c r="O447" s="34" t="s">
        <v>34</v>
      </c>
      <c r="P447" s="35" t="str">
        <f t="shared" si="271"/>
        <v>OK</v>
      </c>
      <c r="Q447" s="36">
        <f t="shared" si="272"/>
        <v>2.777777777777779E-2</v>
      </c>
      <c r="R447" s="36">
        <f t="shared" si="273"/>
        <v>3.4722222222222099E-3</v>
      </c>
      <c r="S447" s="36">
        <f t="shared" si="274"/>
        <v>3.125E-2</v>
      </c>
      <c r="T447" s="36">
        <f t="shared" si="276"/>
        <v>8.680555555555558E-2</v>
      </c>
      <c r="U447" s="35">
        <v>23.8</v>
      </c>
      <c r="V447" s="35">
        <f>INDEX('Počty dní'!A:E,MATCH(E447,'Počty dní'!C:C,0),4)</f>
        <v>205</v>
      </c>
      <c r="W447" s="65">
        <f t="shared" si="275"/>
        <v>4879</v>
      </c>
    </row>
    <row r="448" spans="1:23" x14ac:dyDescent="0.3">
      <c r="A448" s="171">
        <v>228</v>
      </c>
      <c r="B448" s="35">
        <v>2028</v>
      </c>
      <c r="C448" s="34" t="s">
        <v>18</v>
      </c>
      <c r="D448" s="103"/>
      <c r="E448" s="34" t="str">
        <f t="shared" si="269"/>
        <v>X</v>
      </c>
      <c r="F448" s="34" t="s">
        <v>116</v>
      </c>
      <c r="G448" s="34">
        <v>16</v>
      </c>
      <c r="H448" s="34" t="str">
        <f t="shared" si="270"/>
        <v>XXX140/16</v>
      </c>
      <c r="I448" s="103" t="s">
        <v>64</v>
      </c>
      <c r="J448" s="103" t="s">
        <v>64</v>
      </c>
      <c r="K448" s="104">
        <v>0.54861111111111105</v>
      </c>
      <c r="L448" s="105">
        <v>0.55069444444444449</v>
      </c>
      <c r="M448" s="34" t="s">
        <v>34</v>
      </c>
      <c r="N448" s="105">
        <v>0.57986111111111105</v>
      </c>
      <c r="O448" s="34" t="s">
        <v>19</v>
      </c>
      <c r="P448" s="35" t="str">
        <f t="shared" si="271"/>
        <v>OK</v>
      </c>
      <c r="Q448" s="36">
        <f t="shared" si="272"/>
        <v>2.9166666666666563E-2</v>
      </c>
      <c r="R448" s="36">
        <f t="shared" si="273"/>
        <v>2.083333333333437E-3</v>
      </c>
      <c r="S448" s="36">
        <f t="shared" si="274"/>
        <v>3.125E-2</v>
      </c>
      <c r="T448" s="36">
        <f t="shared" si="276"/>
        <v>1.7361111111111049E-2</v>
      </c>
      <c r="U448" s="35">
        <v>23.8</v>
      </c>
      <c r="V448" s="35">
        <f>INDEX('Počty dní'!A:E,MATCH(E448,'Počty dní'!C:C,0),4)</f>
        <v>205</v>
      </c>
      <c r="W448" s="65">
        <f t="shared" si="275"/>
        <v>4879</v>
      </c>
    </row>
    <row r="449" spans="1:23" x14ac:dyDescent="0.3">
      <c r="A449" s="171">
        <v>228</v>
      </c>
      <c r="B449" s="35">
        <v>2028</v>
      </c>
      <c r="C449" s="34" t="s">
        <v>18</v>
      </c>
      <c r="D449" s="103"/>
      <c r="E449" s="34" t="str">
        <f t="shared" si="269"/>
        <v>X</v>
      </c>
      <c r="F449" s="34" t="s">
        <v>116</v>
      </c>
      <c r="G449" s="34">
        <v>15</v>
      </c>
      <c r="H449" s="34" t="str">
        <f t="shared" si="270"/>
        <v>XXX140/15</v>
      </c>
      <c r="I449" s="103" t="s">
        <v>64</v>
      </c>
      <c r="J449" s="103" t="s">
        <v>64</v>
      </c>
      <c r="K449" s="104">
        <v>0.58333333333333337</v>
      </c>
      <c r="L449" s="105">
        <v>0.58680555555555558</v>
      </c>
      <c r="M449" s="34" t="s">
        <v>19</v>
      </c>
      <c r="N449" s="105">
        <v>0.61458333333333337</v>
      </c>
      <c r="O449" s="34" t="s">
        <v>34</v>
      </c>
      <c r="P449" s="35" t="str">
        <f t="shared" si="271"/>
        <v>OK</v>
      </c>
      <c r="Q449" s="36">
        <f t="shared" si="272"/>
        <v>2.777777777777779E-2</v>
      </c>
      <c r="R449" s="36">
        <f t="shared" si="273"/>
        <v>3.4722222222222099E-3</v>
      </c>
      <c r="S449" s="36">
        <f t="shared" si="274"/>
        <v>3.125E-2</v>
      </c>
      <c r="T449" s="36">
        <f t="shared" si="276"/>
        <v>3.4722222222223209E-3</v>
      </c>
      <c r="U449" s="35">
        <v>23.8</v>
      </c>
      <c r="V449" s="35">
        <f>INDEX('Počty dní'!A:E,MATCH(E449,'Počty dní'!C:C,0),4)</f>
        <v>205</v>
      </c>
      <c r="W449" s="65">
        <f t="shared" si="275"/>
        <v>4879</v>
      </c>
    </row>
    <row r="450" spans="1:23" x14ac:dyDescent="0.3">
      <c r="A450" s="171">
        <v>228</v>
      </c>
      <c r="B450" s="35">
        <v>2028</v>
      </c>
      <c r="C450" s="34" t="s">
        <v>18</v>
      </c>
      <c r="D450" s="103"/>
      <c r="E450" s="34" t="str">
        <f t="shared" si="269"/>
        <v>X</v>
      </c>
      <c r="F450" s="34" t="s">
        <v>123</v>
      </c>
      <c r="G450" s="34">
        <v>24</v>
      </c>
      <c r="H450" s="34" t="str">
        <f t="shared" si="270"/>
        <v>XXX150/24</v>
      </c>
      <c r="I450" s="103" t="s">
        <v>64</v>
      </c>
      <c r="J450" s="103" t="s">
        <v>64</v>
      </c>
      <c r="K450" s="104">
        <v>0.64722222222222225</v>
      </c>
      <c r="L450" s="105">
        <v>0.64930555555555558</v>
      </c>
      <c r="M450" s="34" t="s">
        <v>34</v>
      </c>
      <c r="N450" s="105">
        <v>0.6791666666666667</v>
      </c>
      <c r="O450" s="34" t="s">
        <v>21</v>
      </c>
      <c r="P450" s="35" t="str">
        <f t="shared" si="271"/>
        <v>OK</v>
      </c>
      <c r="Q450" s="36">
        <f t="shared" si="272"/>
        <v>2.9861111111111116E-2</v>
      </c>
      <c r="R450" s="36">
        <f t="shared" si="273"/>
        <v>2.0833333333333259E-3</v>
      </c>
      <c r="S450" s="36">
        <f t="shared" si="274"/>
        <v>3.1944444444444442E-2</v>
      </c>
      <c r="T450" s="36">
        <f t="shared" si="276"/>
        <v>3.2638888888888884E-2</v>
      </c>
      <c r="U450" s="35">
        <v>24.1</v>
      </c>
      <c r="V450" s="35">
        <f>INDEX('Počty dní'!A:E,MATCH(E450,'Počty dní'!C:C,0),4)</f>
        <v>205</v>
      </c>
      <c r="W450" s="65">
        <f t="shared" si="275"/>
        <v>4940.5</v>
      </c>
    </row>
    <row r="451" spans="1:23" x14ac:dyDescent="0.3">
      <c r="A451" s="171">
        <v>228</v>
      </c>
      <c r="B451" s="35">
        <v>2028</v>
      </c>
      <c r="C451" s="34" t="s">
        <v>18</v>
      </c>
      <c r="D451" s="103"/>
      <c r="E451" s="34" t="str">
        <f t="shared" si="269"/>
        <v>X</v>
      </c>
      <c r="F451" s="34" t="s">
        <v>123</v>
      </c>
      <c r="G451" s="34">
        <v>23</v>
      </c>
      <c r="H451" s="34" t="str">
        <f t="shared" si="270"/>
        <v>XXX150/23</v>
      </c>
      <c r="I451" s="103" t="s">
        <v>64</v>
      </c>
      <c r="J451" s="103" t="s">
        <v>64</v>
      </c>
      <c r="K451" s="104">
        <v>0.69236111111111109</v>
      </c>
      <c r="L451" s="105">
        <v>0.6958333333333333</v>
      </c>
      <c r="M451" s="34" t="s">
        <v>21</v>
      </c>
      <c r="N451" s="105">
        <v>0.72430555555555554</v>
      </c>
      <c r="O451" s="34" t="s">
        <v>34</v>
      </c>
      <c r="P451" s="35" t="str">
        <f t="shared" si="271"/>
        <v>OK</v>
      </c>
      <c r="Q451" s="36">
        <f t="shared" si="272"/>
        <v>2.8472222222222232E-2</v>
      </c>
      <c r="R451" s="36">
        <f t="shared" si="273"/>
        <v>3.4722222222222099E-3</v>
      </c>
      <c r="S451" s="36">
        <f t="shared" si="274"/>
        <v>3.1944444444444442E-2</v>
      </c>
      <c r="T451" s="36">
        <f t="shared" si="276"/>
        <v>1.3194444444444398E-2</v>
      </c>
      <c r="U451" s="35">
        <v>24.1</v>
      </c>
      <c r="V451" s="35">
        <f>INDEX('Počty dní'!A:E,MATCH(E451,'Počty dní'!C:C,0),4)</f>
        <v>205</v>
      </c>
      <c r="W451" s="65">
        <f t="shared" si="275"/>
        <v>4940.5</v>
      </c>
    </row>
    <row r="452" spans="1:23" x14ac:dyDescent="0.3">
      <c r="A452" s="171">
        <v>228</v>
      </c>
      <c r="B452" s="35">
        <v>2028</v>
      </c>
      <c r="C452" s="34" t="s">
        <v>18</v>
      </c>
      <c r="D452" s="103"/>
      <c r="E452" s="34" t="str">
        <f t="shared" si="269"/>
        <v>X</v>
      </c>
      <c r="F452" s="34" t="s">
        <v>123</v>
      </c>
      <c r="G452" s="34">
        <v>28</v>
      </c>
      <c r="H452" s="34" t="str">
        <f t="shared" si="270"/>
        <v>XXX150/28</v>
      </c>
      <c r="I452" s="103" t="s">
        <v>64</v>
      </c>
      <c r="J452" s="103" t="s">
        <v>64</v>
      </c>
      <c r="K452" s="104">
        <v>0.73055555555555562</v>
      </c>
      <c r="L452" s="105">
        <v>0.73263888888888884</v>
      </c>
      <c r="M452" s="34" t="s">
        <v>34</v>
      </c>
      <c r="N452" s="105">
        <v>0.76250000000000007</v>
      </c>
      <c r="O452" s="34" t="s">
        <v>21</v>
      </c>
      <c r="P452" s="35" t="str">
        <f t="shared" si="271"/>
        <v>OK</v>
      </c>
      <c r="Q452" s="36">
        <f t="shared" si="272"/>
        <v>2.9861111111111227E-2</v>
      </c>
      <c r="R452" s="36">
        <f t="shared" si="273"/>
        <v>2.0833333333332149E-3</v>
      </c>
      <c r="S452" s="36">
        <f t="shared" si="274"/>
        <v>3.1944444444444442E-2</v>
      </c>
      <c r="T452" s="36">
        <f t="shared" si="276"/>
        <v>6.2500000000000888E-3</v>
      </c>
      <c r="U452" s="35">
        <v>24.1</v>
      </c>
      <c r="V452" s="35">
        <f>INDEX('Počty dní'!A:E,MATCH(E452,'Počty dní'!C:C,0),4)</f>
        <v>205</v>
      </c>
      <c r="W452" s="65">
        <f t="shared" si="275"/>
        <v>4940.5</v>
      </c>
    </row>
    <row r="453" spans="1:23" ht="15" thickBot="1" x14ac:dyDescent="0.35">
      <c r="A453" s="172">
        <v>228</v>
      </c>
      <c r="B453" s="37">
        <v>2028</v>
      </c>
      <c r="C453" s="75" t="s">
        <v>18</v>
      </c>
      <c r="D453" s="151"/>
      <c r="E453" s="75" t="str">
        <f t="shared" si="269"/>
        <v>X</v>
      </c>
      <c r="F453" s="75" t="s">
        <v>123</v>
      </c>
      <c r="G453" s="75">
        <v>27</v>
      </c>
      <c r="H453" s="75" t="str">
        <f t="shared" si="270"/>
        <v>XXX150/27</v>
      </c>
      <c r="I453" s="151" t="s">
        <v>64</v>
      </c>
      <c r="J453" s="151" t="s">
        <v>64</v>
      </c>
      <c r="K453" s="173">
        <v>0.77569444444444446</v>
      </c>
      <c r="L453" s="174">
        <v>0.77916666666666667</v>
      </c>
      <c r="M453" s="75" t="s">
        <v>21</v>
      </c>
      <c r="N453" s="174">
        <v>0.80763888888888891</v>
      </c>
      <c r="O453" s="75" t="s">
        <v>34</v>
      </c>
      <c r="P453" s="37"/>
      <c r="Q453" s="68">
        <f t="shared" si="272"/>
        <v>2.8472222222222232E-2</v>
      </c>
      <c r="R453" s="68">
        <f t="shared" si="273"/>
        <v>3.4722222222222099E-3</v>
      </c>
      <c r="S453" s="68">
        <f t="shared" si="274"/>
        <v>3.1944444444444442E-2</v>
      </c>
      <c r="T453" s="68">
        <f t="shared" si="276"/>
        <v>1.3194444444444398E-2</v>
      </c>
      <c r="U453" s="37">
        <v>24.1</v>
      </c>
      <c r="V453" s="37">
        <f>INDEX('Počty dní'!A:E,MATCH(E453,'Počty dní'!C:C,0),4)</f>
        <v>205</v>
      </c>
      <c r="W453" s="69">
        <f t="shared" si="275"/>
        <v>4940.5</v>
      </c>
    </row>
    <row r="454" spans="1:23" ht="15" thickBot="1" x14ac:dyDescent="0.35">
      <c r="A454" s="115" t="str">
        <f ca="1">CONCATENATE(INDIRECT("R[-3]C[0]",FALSE),"celkem")</f>
        <v>228celkem</v>
      </c>
      <c r="B454" s="70"/>
      <c r="C454" s="70" t="str">
        <f ca="1">INDIRECT("R[-1]C[12]",FALSE)</f>
        <v>Svratka,,aut.st.</v>
      </c>
      <c r="D454" s="80"/>
      <c r="E454" s="70"/>
      <c r="F454" s="80"/>
      <c r="G454" s="70"/>
      <c r="H454" s="116"/>
      <c r="I454" s="117"/>
      <c r="J454" s="118" t="str">
        <f ca="1">INDIRECT("R[-3]C[0]",FALSE)</f>
        <v>V</v>
      </c>
      <c r="K454" s="119"/>
      <c r="L454" s="120"/>
      <c r="M454" s="121"/>
      <c r="N454" s="120"/>
      <c r="O454" s="122"/>
      <c r="P454" s="70"/>
      <c r="Q454" s="71">
        <f>SUM(Q444:Q453)</f>
        <v>0.28888888888888886</v>
      </c>
      <c r="R454" s="71">
        <f>SUM(R444:R453)</f>
        <v>3.0555555555555558E-2</v>
      </c>
      <c r="S454" s="71">
        <f>SUM(S444:S453)</f>
        <v>0.31944444444444442</v>
      </c>
      <c r="T454" s="71">
        <f>SUM(T444:T453)</f>
        <v>0.21736111111111117</v>
      </c>
      <c r="U454" s="72">
        <f>SUM(U444:U453)</f>
        <v>239.79999999999998</v>
      </c>
      <c r="V454" s="73"/>
      <c r="W454" s="74">
        <f>SUM(W444:W453)</f>
        <v>49159</v>
      </c>
    </row>
    <row r="455" spans="1:23" x14ac:dyDescent="0.3">
      <c r="C455" s="43"/>
      <c r="D455" s="147"/>
      <c r="E455" s="43"/>
      <c r="L455" s="139"/>
      <c r="M455" s="141"/>
      <c r="N455" s="139"/>
      <c r="O455" s="43"/>
    </row>
    <row r="456" spans="1:23" ht="15" thickBot="1" x14ac:dyDescent="0.35">
      <c r="C456" s="43"/>
      <c r="D456" s="147"/>
      <c r="E456" s="43"/>
      <c r="G456" s="43"/>
      <c r="H456" s="43"/>
      <c r="L456" s="139"/>
      <c r="M456" s="43"/>
      <c r="N456" s="139"/>
      <c r="O456" s="43"/>
    </row>
    <row r="457" spans="1:23" x14ac:dyDescent="0.3">
      <c r="A457" s="89">
        <v>229</v>
      </c>
      <c r="B457" s="32">
        <v>2029</v>
      </c>
      <c r="C457" s="32" t="s">
        <v>18</v>
      </c>
      <c r="D457" s="90"/>
      <c r="E457" s="32" t="str">
        <f>CONCATENATE(C457,D457)</f>
        <v>X</v>
      </c>
      <c r="F457" s="32" t="s">
        <v>116</v>
      </c>
      <c r="G457" s="32">
        <v>2</v>
      </c>
      <c r="H457" s="32" t="str">
        <f>CONCATENATE(F457,"/",G457)</f>
        <v>XXX140/2</v>
      </c>
      <c r="I457" s="90" t="s">
        <v>65</v>
      </c>
      <c r="J457" s="90" t="s">
        <v>64</v>
      </c>
      <c r="K457" s="169">
        <v>0.17361111111111113</v>
      </c>
      <c r="L457" s="170">
        <v>0.17361111111111113</v>
      </c>
      <c r="M457" s="32" t="s">
        <v>34</v>
      </c>
      <c r="N457" s="170">
        <v>0.20486111111111113</v>
      </c>
      <c r="O457" s="32" t="s">
        <v>19</v>
      </c>
      <c r="P457" s="32" t="str">
        <f t="shared" ref="P457:P469" si="277">IF(M458=O457,"OK","POZOR")</f>
        <v>OK</v>
      </c>
      <c r="Q457" s="67">
        <f t="shared" ref="Q457:Q470" si="278">IF(ISNUMBER(G457),N457-L457,IF(F457="přejezd",N457-L457,0))</f>
        <v>3.125E-2</v>
      </c>
      <c r="R457" s="67">
        <f t="shared" ref="R457:R470" si="279">IF(ISNUMBER(G457),L457-K457,0)</f>
        <v>0</v>
      </c>
      <c r="S457" s="67">
        <f t="shared" ref="S457:S470" si="280">Q457+R457</f>
        <v>3.125E-2</v>
      </c>
      <c r="T457" s="67"/>
      <c r="U457" s="32">
        <v>23.8</v>
      </c>
      <c r="V457" s="32">
        <f>INDEX('Počty dní'!A:E,MATCH(E457,'Počty dní'!C:C,0),4)</f>
        <v>205</v>
      </c>
      <c r="W457" s="33">
        <f>V457*U457</f>
        <v>4879</v>
      </c>
    </row>
    <row r="458" spans="1:23" x14ac:dyDescent="0.3">
      <c r="A458" s="171">
        <v>229</v>
      </c>
      <c r="B458" s="35">
        <v>2029</v>
      </c>
      <c r="C458" s="34" t="s">
        <v>18</v>
      </c>
      <c r="D458" s="103"/>
      <c r="E458" s="34" t="str">
        <f t="shared" ref="E458:E470" si="281">CONCATENATE(C458,D458)</f>
        <v>X</v>
      </c>
      <c r="F458" s="34" t="s">
        <v>116</v>
      </c>
      <c r="G458" s="34">
        <v>1</v>
      </c>
      <c r="H458" s="34" t="str">
        <f t="shared" ref="H458:H470" si="282">CONCATENATE(F458,"/",G458)</f>
        <v>XXX140/1</v>
      </c>
      <c r="I458" s="103" t="s">
        <v>65</v>
      </c>
      <c r="J458" s="103" t="s">
        <v>64</v>
      </c>
      <c r="K458" s="104">
        <v>0.20833333333333334</v>
      </c>
      <c r="L458" s="105">
        <v>0.21180555555555555</v>
      </c>
      <c r="M458" s="34" t="s">
        <v>19</v>
      </c>
      <c r="N458" s="105">
        <v>0.23958333333333334</v>
      </c>
      <c r="O458" s="34" t="s">
        <v>34</v>
      </c>
      <c r="P458" s="35" t="str">
        <f t="shared" si="277"/>
        <v>OK</v>
      </c>
      <c r="Q458" s="36">
        <f t="shared" si="278"/>
        <v>2.777777777777779E-2</v>
      </c>
      <c r="R458" s="36">
        <f t="shared" si="279"/>
        <v>3.4722222222222099E-3</v>
      </c>
      <c r="S458" s="36">
        <f t="shared" si="280"/>
        <v>3.125E-2</v>
      </c>
      <c r="T458" s="36">
        <f t="shared" ref="T458:T470" si="283">K458-N457</f>
        <v>3.4722222222222099E-3</v>
      </c>
      <c r="U458" s="35">
        <v>23.8</v>
      </c>
      <c r="V458" s="35">
        <f>INDEX('Počty dní'!A:E,MATCH(E458,'Počty dní'!C:C,0),4)</f>
        <v>205</v>
      </c>
      <c r="W458" s="65">
        <f t="shared" ref="W458:W470" si="284">V458*U458</f>
        <v>4879</v>
      </c>
    </row>
    <row r="459" spans="1:23" x14ac:dyDescent="0.3">
      <c r="A459" s="171">
        <v>229</v>
      </c>
      <c r="B459" s="35">
        <v>2029</v>
      </c>
      <c r="C459" s="34" t="s">
        <v>18</v>
      </c>
      <c r="D459" s="103"/>
      <c r="E459" s="34" t="str">
        <f t="shared" si="281"/>
        <v>X</v>
      </c>
      <c r="F459" s="34" t="s">
        <v>116</v>
      </c>
      <c r="G459" s="34">
        <v>6</v>
      </c>
      <c r="H459" s="34" t="str">
        <f t="shared" si="282"/>
        <v>XXX140/6</v>
      </c>
      <c r="I459" s="103" t="s">
        <v>64</v>
      </c>
      <c r="J459" s="103" t="s">
        <v>64</v>
      </c>
      <c r="K459" s="104">
        <v>0.25694444444444448</v>
      </c>
      <c r="L459" s="105">
        <v>0.2590277777777778</v>
      </c>
      <c r="M459" s="34" t="s">
        <v>34</v>
      </c>
      <c r="N459" s="105">
        <v>0.28819444444444448</v>
      </c>
      <c r="O459" s="34" t="s">
        <v>19</v>
      </c>
      <c r="P459" s="35" t="str">
        <f t="shared" si="277"/>
        <v>OK</v>
      </c>
      <c r="Q459" s="36">
        <f t="shared" si="278"/>
        <v>2.9166666666666674E-2</v>
      </c>
      <c r="R459" s="36">
        <f t="shared" si="279"/>
        <v>2.0833333333333259E-3</v>
      </c>
      <c r="S459" s="36">
        <f t="shared" si="280"/>
        <v>3.125E-2</v>
      </c>
      <c r="T459" s="36">
        <f t="shared" si="283"/>
        <v>1.7361111111111133E-2</v>
      </c>
      <c r="U459" s="35">
        <v>23.8</v>
      </c>
      <c r="V459" s="35">
        <f>INDEX('Počty dní'!A:E,MATCH(E459,'Počty dní'!C:C,0),4)</f>
        <v>205</v>
      </c>
      <c r="W459" s="65">
        <f t="shared" si="284"/>
        <v>4879</v>
      </c>
    </row>
    <row r="460" spans="1:23" x14ac:dyDescent="0.3">
      <c r="A460" s="171">
        <v>229</v>
      </c>
      <c r="B460" s="35">
        <v>2029</v>
      </c>
      <c r="C460" s="34" t="s">
        <v>18</v>
      </c>
      <c r="D460" s="103"/>
      <c r="E460" s="34" t="str">
        <f t="shared" si="281"/>
        <v>X</v>
      </c>
      <c r="F460" s="34" t="s">
        <v>116</v>
      </c>
      <c r="G460" s="34">
        <v>5</v>
      </c>
      <c r="H460" s="34" t="str">
        <f t="shared" si="282"/>
        <v>XXX140/5</v>
      </c>
      <c r="I460" s="103" t="s">
        <v>64</v>
      </c>
      <c r="J460" s="103" t="s">
        <v>64</v>
      </c>
      <c r="K460" s="104">
        <v>0.29166666666666669</v>
      </c>
      <c r="L460" s="105">
        <v>0.2951388888888889</v>
      </c>
      <c r="M460" s="34" t="s">
        <v>19</v>
      </c>
      <c r="N460" s="105">
        <v>0.32291666666666669</v>
      </c>
      <c r="O460" s="34" t="s">
        <v>34</v>
      </c>
      <c r="P460" s="35" t="str">
        <f t="shared" si="277"/>
        <v>OK</v>
      </c>
      <c r="Q460" s="36">
        <f t="shared" si="278"/>
        <v>2.777777777777779E-2</v>
      </c>
      <c r="R460" s="36">
        <f t="shared" si="279"/>
        <v>3.4722222222222099E-3</v>
      </c>
      <c r="S460" s="36">
        <f t="shared" si="280"/>
        <v>3.125E-2</v>
      </c>
      <c r="T460" s="36">
        <f t="shared" si="283"/>
        <v>3.4722222222222099E-3</v>
      </c>
      <c r="U460" s="35">
        <v>23.8</v>
      </c>
      <c r="V460" s="35">
        <f>INDEX('Počty dní'!A:E,MATCH(E460,'Počty dní'!C:C,0),4)</f>
        <v>205</v>
      </c>
      <c r="W460" s="65">
        <f t="shared" si="284"/>
        <v>4879</v>
      </c>
    </row>
    <row r="461" spans="1:23" x14ac:dyDescent="0.3">
      <c r="A461" s="171">
        <v>229</v>
      </c>
      <c r="B461" s="35">
        <v>2029</v>
      </c>
      <c r="C461" s="34" t="s">
        <v>18</v>
      </c>
      <c r="D461" s="103"/>
      <c r="E461" s="34" t="str">
        <f t="shared" si="281"/>
        <v>X</v>
      </c>
      <c r="F461" s="34" t="s">
        <v>117</v>
      </c>
      <c r="G461" s="34">
        <v>5</v>
      </c>
      <c r="H461" s="34" t="str">
        <f t="shared" si="282"/>
        <v>XXX141/5</v>
      </c>
      <c r="I461" s="103" t="s">
        <v>65</v>
      </c>
      <c r="J461" s="103" t="s">
        <v>64</v>
      </c>
      <c r="K461" s="104">
        <v>0.35069444444444442</v>
      </c>
      <c r="L461" s="105">
        <v>0.3520833333333333</v>
      </c>
      <c r="M461" s="34" t="s">
        <v>34</v>
      </c>
      <c r="N461" s="105">
        <v>0.3888888888888889</v>
      </c>
      <c r="O461" s="34" t="s">
        <v>24</v>
      </c>
      <c r="P461" s="35" t="str">
        <f t="shared" si="277"/>
        <v>OK</v>
      </c>
      <c r="Q461" s="36">
        <f t="shared" si="278"/>
        <v>3.6805555555555591E-2</v>
      </c>
      <c r="R461" s="36">
        <f t="shared" si="279"/>
        <v>1.388888888888884E-3</v>
      </c>
      <c r="S461" s="36">
        <f t="shared" ref="S461:S467" si="285">Q461+R461</f>
        <v>3.8194444444444475E-2</v>
      </c>
      <c r="T461" s="36">
        <f t="shared" si="283"/>
        <v>2.7777777777777735E-2</v>
      </c>
      <c r="U461" s="35">
        <v>29.8</v>
      </c>
      <c r="V461" s="35">
        <f>INDEX('Počty dní'!A:E,MATCH(E461,'Počty dní'!C:C,0),4)</f>
        <v>205</v>
      </c>
      <c r="W461" s="65">
        <f t="shared" si="284"/>
        <v>6109</v>
      </c>
    </row>
    <row r="462" spans="1:23" x14ac:dyDescent="0.3">
      <c r="A462" s="171">
        <v>229</v>
      </c>
      <c r="B462" s="35">
        <v>2029</v>
      </c>
      <c r="C462" s="34" t="s">
        <v>18</v>
      </c>
      <c r="D462" s="103"/>
      <c r="E462" s="34" t="str">
        <f t="shared" si="281"/>
        <v>X</v>
      </c>
      <c r="F462" s="34" t="s">
        <v>117</v>
      </c>
      <c r="G462" s="34">
        <v>8</v>
      </c>
      <c r="H462" s="34" t="str">
        <f t="shared" si="282"/>
        <v>XXX141/8</v>
      </c>
      <c r="I462" s="103" t="s">
        <v>65</v>
      </c>
      <c r="J462" s="103" t="s">
        <v>64</v>
      </c>
      <c r="K462" s="104">
        <v>0.44097222222222227</v>
      </c>
      <c r="L462" s="105">
        <v>0.44305555555555554</v>
      </c>
      <c r="M462" s="34" t="s">
        <v>24</v>
      </c>
      <c r="N462" s="105">
        <v>0.48541666666666666</v>
      </c>
      <c r="O462" s="34" t="s">
        <v>34</v>
      </c>
      <c r="P462" s="35" t="str">
        <f t="shared" si="277"/>
        <v>OK</v>
      </c>
      <c r="Q462" s="36">
        <f t="shared" si="278"/>
        <v>4.2361111111111127E-2</v>
      </c>
      <c r="R462" s="36">
        <f t="shared" si="279"/>
        <v>2.0833333333332704E-3</v>
      </c>
      <c r="S462" s="36">
        <f t="shared" si="285"/>
        <v>4.4444444444444398E-2</v>
      </c>
      <c r="T462" s="36">
        <f t="shared" si="283"/>
        <v>5.208333333333337E-2</v>
      </c>
      <c r="U462" s="35">
        <v>33.6</v>
      </c>
      <c r="V462" s="35">
        <f>INDEX('Počty dní'!A:E,MATCH(E462,'Počty dní'!C:C,0),4)</f>
        <v>205</v>
      </c>
      <c r="W462" s="65">
        <f t="shared" si="284"/>
        <v>6888</v>
      </c>
    </row>
    <row r="463" spans="1:23" x14ac:dyDescent="0.3">
      <c r="A463" s="171">
        <v>229</v>
      </c>
      <c r="B463" s="35">
        <v>2029</v>
      </c>
      <c r="C463" s="34" t="s">
        <v>18</v>
      </c>
      <c r="D463" s="103"/>
      <c r="E463" s="34" t="str">
        <f t="shared" si="281"/>
        <v>X</v>
      </c>
      <c r="F463" s="34" t="s">
        <v>123</v>
      </c>
      <c r="G463" s="34">
        <v>18</v>
      </c>
      <c r="H463" s="34" t="str">
        <f t="shared" si="282"/>
        <v>XXX150/18</v>
      </c>
      <c r="I463" s="103" t="s">
        <v>64</v>
      </c>
      <c r="J463" s="103" t="s">
        <v>64</v>
      </c>
      <c r="K463" s="104">
        <v>0.52222222222222225</v>
      </c>
      <c r="L463" s="105">
        <v>0.52430555555555558</v>
      </c>
      <c r="M463" s="34" t="s">
        <v>34</v>
      </c>
      <c r="N463" s="105">
        <v>0.5541666666666667</v>
      </c>
      <c r="O463" s="34" t="s">
        <v>21</v>
      </c>
      <c r="P463" s="35" t="str">
        <f t="shared" si="277"/>
        <v>OK</v>
      </c>
      <c r="Q463" s="36">
        <f t="shared" si="278"/>
        <v>2.9861111111111116E-2</v>
      </c>
      <c r="R463" s="36">
        <f t="shared" si="279"/>
        <v>2.0833333333333259E-3</v>
      </c>
      <c r="S463" s="36">
        <f t="shared" si="285"/>
        <v>3.1944444444444442E-2</v>
      </c>
      <c r="T463" s="36">
        <f t="shared" si="283"/>
        <v>3.6805555555555591E-2</v>
      </c>
      <c r="U463" s="35">
        <v>24.1</v>
      </c>
      <c r="V463" s="35">
        <f>INDEX('Počty dní'!A:E,MATCH(E463,'Počty dní'!C:C,0),4)</f>
        <v>205</v>
      </c>
      <c r="W463" s="65">
        <f t="shared" si="284"/>
        <v>4940.5</v>
      </c>
    </row>
    <row r="464" spans="1:23" x14ac:dyDescent="0.3">
      <c r="A464" s="171">
        <v>229</v>
      </c>
      <c r="B464" s="35">
        <v>2029</v>
      </c>
      <c r="C464" s="34" t="s">
        <v>18</v>
      </c>
      <c r="D464" s="103"/>
      <c r="E464" s="34" t="str">
        <f t="shared" si="281"/>
        <v>X</v>
      </c>
      <c r="F464" s="34" t="s">
        <v>123</v>
      </c>
      <c r="G464" s="34">
        <v>17</v>
      </c>
      <c r="H464" s="34" t="str">
        <f t="shared" si="282"/>
        <v>XXX150/17</v>
      </c>
      <c r="I464" s="103" t="s">
        <v>64</v>
      </c>
      <c r="J464" s="103" t="s">
        <v>64</v>
      </c>
      <c r="K464" s="104">
        <v>0.59027777777777779</v>
      </c>
      <c r="L464" s="105">
        <v>0.59166666666666667</v>
      </c>
      <c r="M464" s="34" t="s">
        <v>21</v>
      </c>
      <c r="N464" s="105">
        <v>0.62013888888888891</v>
      </c>
      <c r="O464" s="34" t="s">
        <v>34</v>
      </c>
      <c r="P464" s="35" t="str">
        <f t="shared" si="277"/>
        <v>OK</v>
      </c>
      <c r="Q464" s="36">
        <f t="shared" si="278"/>
        <v>2.8472222222222232E-2</v>
      </c>
      <c r="R464" s="36">
        <f t="shared" si="279"/>
        <v>1.388888888888884E-3</v>
      </c>
      <c r="S464" s="36">
        <f t="shared" si="285"/>
        <v>2.9861111111111116E-2</v>
      </c>
      <c r="T464" s="36">
        <f t="shared" si="283"/>
        <v>3.6111111111111094E-2</v>
      </c>
      <c r="U464" s="35">
        <v>24.1</v>
      </c>
      <c r="V464" s="35">
        <f>INDEX('Počty dní'!A:E,MATCH(E464,'Počty dní'!C:C,0),4)</f>
        <v>205</v>
      </c>
      <c r="W464" s="65">
        <f t="shared" si="284"/>
        <v>4940.5</v>
      </c>
    </row>
    <row r="465" spans="1:48" x14ac:dyDescent="0.3">
      <c r="A465" s="171">
        <v>229</v>
      </c>
      <c r="B465" s="35">
        <v>2029</v>
      </c>
      <c r="C465" s="34" t="s">
        <v>18</v>
      </c>
      <c r="D465" s="103"/>
      <c r="E465" s="34" t="str">
        <f t="shared" si="281"/>
        <v>X</v>
      </c>
      <c r="F465" s="34" t="s">
        <v>116</v>
      </c>
      <c r="G465" s="34">
        <v>20</v>
      </c>
      <c r="H465" s="34" t="str">
        <f t="shared" si="282"/>
        <v>XXX140/20</v>
      </c>
      <c r="I465" s="103" t="s">
        <v>64</v>
      </c>
      <c r="J465" s="103" t="s">
        <v>64</v>
      </c>
      <c r="K465" s="104">
        <v>0.63194444444444442</v>
      </c>
      <c r="L465" s="105">
        <v>0.63402777777777775</v>
      </c>
      <c r="M465" s="34" t="s">
        <v>34</v>
      </c>
      <c r="N465" s="105">
        <v>0.66319444444444442</v>
      </c>
      <c r="O465" s="34" t="s">
        <v>19</v>
      </c>
      <c r="P465" s="35" t="str">
        <f t="shared" si="277"/>
        <v>OK</v>
      </c>
      <c r="Q465" s="36">
        <f t="shared" si="278"/>
        <v>2.9166666666666674E-2</v>
      </c>
      <c r="R465" s="36">
        <f t="shared" si="279"/>
        <v>2.0833333333333259E-3</v>
      </c>
      <c r="S465" s="36">
        <f t="shared" si="285"/>
        <v>3.125E-2</v>
      </c>
      <c r="T465" s="36">
        <f t="shared" si="283"/>
        <v>1.1805555555555514E-2</v>
      </c>
      <c r="U465" s="35">
        <v>23.8</v>
      </c>
      <c r="V465" s="35">
        <f>INDEX('Počty dní'!A:E,MATCH(E465,'Počty dní'!C:C,0),4)</f>
        <v>205</v>
      </c>
      <c r="W465" s="65">
        <f t="shared" si="284"/>
        <v>4879</v>
      </c>
    </row>
    <row r="466" spans="1:48" x14ac:dyDescent="0.3">
      <c r="A466" s="171">
        <v>229</v>
      </c>
      <c r="B466" s="35">
        <v>2029</v>
      </c>
      <c r="C466" s="34" t="s">
        <v>18</v>
      </c>
      <c r="D466" s="103"/>
      <c r="E466" s="34" t="str">
        <f t="shared" si="281"/>
        <v>X</v>
      </c>
      <c r="F466" s="34" t="s">
        <v>116</v>
      </c>
      <c r="G466" s="34">
        <v>19</v>
      </c>
      <c r="H466" s="34" t="str">
        <f t="shared" si="282"/>
        <v>XXX140/19</v>
      </c>
      <c r="I466" s="103" t="s">
        <v>64</v>
      </c>
      <c r="J466" s="103" t="s">
        <v>64</v>
      </c>
      <c r="K466" s="104">
        <v>0.66666666666666663</v>
      </c>
      <c r="L466" s="105">
        <v>0.67013888888888884</v>
      </c>
      <c r="M466" s="34" t="s">
        <v>19</v>
      </c>
      <c r="N466" s="105">
        <v>0.69791666666666663</v>
      </c>
      <c r="O466" s="34" t="s">
        <v>34</v>
      </c>
      <c r="P466" s="35" t="str">
        <f t="shared" si="277"/>
        <v>OK</v>
      </c>
      <c r="Q466" s="36">
        <f t="shared" si="278"/>
        <v>2.777777777777779E-2</v>
      </c>
      <c r="R466" s="36">
        <f t="shared" si="279"/>
        <v>3.4722222222222099E-3</v>
      </c>
      <c r="S466" s="36">
        <f t="shared" si="285"/>
        <v>3.125E-2</v>
      </c>
      <c r="T466" s="36">
        <f t="shared" si="283"/>
        <v>3.4722222222222099E-3</v>
      </c>
      <c r="U466" s="35">
        <v>23.8</v>
      </c>
      <c r="V466" s="35">
        <f>INDEX('Počty dní'!A:E,MATCH(E466,'Počty dní'!C:C,0),4)</f>
        <v>205</v>
      </c>
      <c r="W466" s="65">
        <f t="shared" si="284"/>
        <v>4879</v>
      </c>
    </row>
    <row r="467" spans="1:48" x14ac:dyDescent="0.3">
      <c r="A467" s="171">
        <v>229</v>
      </c>
      <c r="B467" s="35">
        <v>2029</v>
      </c>
      <c r="C467" s="34" t="s">
        <v>18</v>
      </c>
      <c r="D467" s="103"/>
      <c r="E467" s="34" t="str">
        <f t="shared" si="281"/>
        <v>X</v>
      </c>
      <c r="F467" s="34" t="s">
        <v>116</v>
      </c>
      <c r="G467" s="34">
        <v>24</v>
      </c>
      <c r="H467" s="34" t="str">
        <f t="shared" si="282"/>
        <v>XXX140/24</v>
      </c>
      <c r="I467" s="103" t="s">
        <v>65</v>
      </c>
      <c r="J467" s="103" t="s">
        <v>64</v>
      </c>
      <c r="K467" s="104">
        <v>0.71527777777777779</v>
      </c>
      <c r="L467" s="105">
        <v>0.71736111111111101</v>
      </c>
      <c r="M467" s="34" t="s">
        <v>34</v>
      </c>
      <c r="N467" s="105">
        <v>0.74652777777777779</v>
      </c>
      <c r="O467" s="34" t="s">
        <v>19</v>
      </c>
      <c r="P467" s="35" t="str">
        <f t="shared" si="277"/>
        <v>OK</v>
      </c>
      <c r="Q467" s="36">
        <f t="shared" si="278"/>
        <v>2.9166666666666785E-2</v>
      </c>
      <c r="R467" s="36">
        <f t="shared" si="279"/>
        <v>2.0833333333332149E-3</v>
      </c>
      <c r="S467" s="36">
        <f t="shared" si="285"/>
        <v>3.125E-2</v>
      </c>
      <c r="T467" s="36">
        <f t="shared" si="283"/>
        <v>1.736111111111116E-2</v>
      </c>
      <c r="U467" s="35">
        <v>23.8</v>
      </c>
      <c r="V467" s="35">
        <f>INDEX('Počty dní'!A:E,MATCH(E467,'Počty dní'!C:C,0),4)</f>
        <v>205</v>
      </c>
      <c r="W467" s="65">
        <f t="shared" si="284"/>
        <v>4879</v>
      </c>
    </row>
    <row r="468" spans="1:48" x14ac:dyDescent="0.3">
      <c r="A468" s="171">
        <v>229</v>
      </c>
      <c r="B468" s="35">
        <v>2029</v>
      </c>
      <c r="C468" s="34" t="s">
        <v>18</v>
      </c>
      <c r="D468" s="103"/>
      <c r="E468" s="34" t="str">
        <f t="shared" si="281"/>
        <v>X</v>
      </c>
      <c r="F468" s="34" t="s">
        <v>116</v>
      </c>
      <c r="G468" s="34">
        <v>23</v>
      </c>
      <c r="H468" s="34" t="str">
        <f t="shared" si="282"/>
        <v>XXX140/23</v>
      </c>
      <c r="I468" s="103" t="s">
        <v>65</v>
      </c>
      <c r="J468" s="103" t="s">
        <v>64</v>
      </c>
      <c r="K468" s="104">
        <v>0.79513888888888884</v>
      </c>
      <c r="L468" s="105">
        <v>0.79861111111111116</v>
      </c>
      <c r="M468" s="34" t="s">
        <v>19</v>
      </c>
      <c r="N468" s="105">
        <v>0.82638888888888884</v>
      </c>
      <c r="O468" s="34" t="s">
        <v>34</v>
      </c>
      <c r="P468" s="35" t="str">
        <f t="shared" si="277"/>
        <v>OK</v>
      </c>
      <c r="Q468" s="36">
        <f t="shared" si="278"/>
        <v>2.7777777777777679E-2</v>
      </c>
      <c r="R468" s="36">
        <f t="shared" si="279"/>
        <v>3.4722222222223209E-3</v>
      </c>
      <c r="S468" s="36">
        <f t="shared" si="280"/>
        <v>3.125E-2</v>
      </c>
      <c r="T468" s="36">
        <f t="shared" si="283"/>
        <v>4.8611111111111049E-2</v>
      </c>
      <c r="U468" s="35">
        <v>23.8</v>
      </c>
      <c r="V468" s="35">
        <f>INDEX('Počty dní'!A:E,MATCH(E468,'Počty dní'!C:C,0),4)</f>
        <v>205</v>
      </c>
      <c r="W468" s="65">
        <f t="shared" si="284"/>
        <v>4879</v>
      </c>
    </row>
    <row r="469" spans="1:48" x14ac:dyDescent="0.3">
      <c r="A469" s="171">
        <v>229</v>
      </c>
      <c r="B469" s="35">
        <v>2029</v>
      </c>
      <c r="C469" s="34" t="s">
        <v>18</v>
      </c>
      <c r="D469" s="103"/>
      <c r="E469" s="34" t="str">
        <f t="shared" si="281"/>
        <v>X</v>
      </c>
      <c r="F469" s="34" t="s">
        <v>123</v>
      </c>
      <c r="G469" s="34">
        <v>30</v>
      </c>
      <c r="H469" s="34" t="str">
        <f t="shared" si="282"/>
        <v>XXX150/30</v>
      </c>
      <c r="I469" s="103" t="s">
        <v>65</v>
      </c>
      <c r="J469" s="103" t="s">
        <v>64</v>
      </c>
      <c r="K469" s="104">
        <v>0.8666666666666667</v>
      </c>
      <c r="L469" s="105">
        <v>0.86805555555555547</v>
      </c>
      <c r="M469" s="34" t="s">
        <v>34</v>
      </c>
      <c r="N469" s="105">
        <v>0.8930555555555556</v>
      </c>
      <c r="O469" s="34" t="s">
        <v>21</v>
      </c>
      <c r="P469" s="35" t="str">
        <f t="shared" si="277"/>
        <v>OK</v>
      </c>
      <c r="Q469" s="36">
        <f t="shared" si="278"/>
        <v>2.5000000000000133E-2</v>
      </c>
      <c r="R469" s="36">
        <f t="shared" si="279"/>
        <v>1.3888888888887729E-3</v>
      </c>
      <c r="S469" s="36">
        <f t="shared" si="280"/>
        <v>2.6388888888888906E-2</v>
      </c>
      <c r="T469" s="36">
        <f t="shared" si="283"/>
        <v>4.0277777777777857E-2</v>
      </c>
      <c r="U469" s="35">
        <v>24.1</v>
      </c>
      <c r="V469" s="35">
        <f>INDEX('Počty dní'!A:E,MATCH(E469,'Počty dní'!C:C,0),4)</f>
        <v>205</v>
      </c>
      <c r="W469" s="65">
        <f t="shared" si="284"/>
        <v>4940.5</v>
      </c>
    </row>
    <row r="470" spans="1:48" ht="15" thickBot="1" x14ac:dyDescent="0.35">
      <c r="A470" s="172">
        <v>229</v>
      </c>
      <c r="B470" s="37">
        <v>2029</v>
      </c>
      <c r="C470" s="75" t="s">
        <v>18</v>
      </c>
      <c r="D470" s="151"/>
      <c r="E470" s="75" t="str">
        <f t="shared" si="281"/>
        <v>X</v>
      </c>
      <c r="F470" s="75" t="s">
        <v>123</v>
      </c>
      <c r="G470" s="75">
        <v>29</v>
      </c>
      <c r="H470" s="75" t="str">
        <f t="shared" si="282"/>
        <v>XXX150/29</v>
      </c>
      <c r="I470" s="151" t="s">
        <v>65</v>
      </c>
      <c r="J470" s="151" t="s">
        <v>64</v>
      </c>
      <c r="K470" s="173">
        <v>0.93194444444444446</v>
      </c>
      <c r="L470" s="174">
        <v>0.93541666666666667</v>
      </c>
      <c r="M470" s="75" t="s">
        <v>21</v>
      </c>
      <c r="N470" s="174">
        <v>0.95833333333333337</v>
      </c>
      <c r="O470" s="75" t="s">
        <v>34</v>
      </c>
      <c r="P470" s="37"/>
      <c r="Q470" s="68">
        <f t="shared" si="278"/>
        <v>2.2916666666666696E-2</v>
      </c>
      <c r="R470" s="68">
        <f t="shared" si="279"/>
        <v>3.4722222222222099E-3</v>
      </c>
      <c r="S470" s="68">
        <f t="shared" si="280"/>
        <v>2.6388888888888906E-2</v>
      </c>
      <c r="T470" s="68">
        <f t="shared" si="283"/>
        <v>3.8888888888888862E-2</v>
      </c>
      <c r="U470" s="37">
        <v>24.1</v>
      </c>
      <c r="V470" s="37">
        <f>INDEX('Počty dní'!A:E,MATCH(E470,'Počty dní'!C:C,0),4)</f>
        <v>205</v>
      </c>
      <c r="W470" s="69">
        <f t="shared" si="284"/>
        <v>4940.5</v>
      </c>
    </row>
    <row r="471" spans="1:48" ht="15" thickBot="1" x14ac:dyDescent="0.35">
      <c r="A471" s="115" t="str">
        <f ca="1">CONCATENATE(INDIRECT("R[-3]C[0]",FALSE),"celkem")</f>
        <v>229celkem</v>
      </c>
      <c r="B471" s="70"/>
      <c r="C471" s="70" t="str">
        <f ca="1">INDIRECT("R[-1]C[12]",FALSE)</f>
        <v>Svratka,,aut.st.</v>
      </c>
      <c r="D471" s="80"/>
      <c r="E471" s="70"/>
      <c r="F471" s="80"/>
      <c r="G471" s="70"/>
      <c r="H471" s="116"/>
      <c r="I471" s="117"/>
      <c r="J471" s="118" t="str">
        <f ca="1">INDIRECT("R[-3]C[0]",FALSE)</f>
        <v>V</v>
      </c>
      <c r="K471" s="119"/>
      <c r="L471" s="120"/>
      <c r="M471" s="121"/>
      <c r="N471" s="120"/>
      <c r="O471" s="122"/>
      <c r="P471" s="70"/>
      <c r="Q471" s="71">
        <f>SUM(Q457:Q470)</f>
        <v>0.41527777777777808</v>
      </c>
      <c r="R471" s="71">
        <f>SUM(R457:R470)</f>
        <v>3.1944444444444164E-2</v>
      </c>
      <c r="S471" s="71">
        <f>SUM(S457:S470)</f>
        <v>0.44722222222222224</v>
      </c>
      <c r="T471" s="71">
        <f>SUM(T457:T470)</f>
        <v>0.33750000000000002</v>
      </c>
      <c r="U471" s="72">
        <f>SUM(U457:U470)</f>
        <v>350.20000000000005</v>
      </c>
      <c r="V471" s="73"/>
      <c r="W471" s="74">
        <f>SUM(W457:W470)</f>
        <v>71791</v>
      </c>
    </row>
    <row r="472" spans="1:48" x14ac:dyDescent="0.3">
      <c r="C472" s="43"/>
      <c r="D472" s="147"/>
      <c r="E472" s="43"/>
      <c r="G472" s="43"/>
      <c r="H472" s="43"/>
      <c r="L472" s="139"/>
      <c r="M472" s="43"/>
      <c r="N472" s="139"/>
      <c r="O472" s="43"/>
    </row>
    <row r="473" spans="1:48" ht="15" thickBot="1" x14ac:dyDescent="0.35">
      <c r="C473" s="43"/>
      <c r="D473" s="147"/>
      <c r="E473" s="43"/>
      <c r="L473" s="139"/>
      <c r="M473" s="141"/>
      <c r="N473" s="139"/>
      <c r="O473" s="43"/>
    </row>
    <row r="474" spans="1:48" x14ac:dyDescent="0.3">
      <c r="A474" s="89">
        <v>230</v>
      </c>
      <c r="B474" s="32">
        <v>2030</v>
      </c>
      <c r="C474" s="32" t="s">
        <v>18</v>
      </c>
      <c r="D474" s="90"/>
      <c r="E474" s="32" t="str">
        <f t="shared" ref="E474:E479" si="286">CONCATENATE(C474,D474)</f>
        <v>X</v>
      </c>
      <c r="F474" s="32" t="s">
        <v>125</v>
      </c>
      <c r="G474" s="32">
        <v>1</v>
      </c>
      <c r="H474" s="32" t="str">
        <f t="shared" ref="H474:H479" si="287">CONCATENATE(F474,"/",G474)</f>
        <v>XXX154/1</v>
      </c>
      <c r="I474" s="90" t="s">
        <v>65</v>
      </c>
      <c r="J474" s="90" t="s">
        <v>65</v>
      </c>
      <c r="K474" s="169">
        <v>0.20833333333333334</v>
      </c>
      <c r="L474" s="170">
        <v>0.20902777777777778</v>
      </c>
      <c r="M474" s="32" t="s">
        <v>51</v>
      </c>
      <c r="N474" s="170">
        <v>0.22013888888888888</v>
      </c>
      <c r="O474" s="32" t="s">
        <v>21</v>
      </c>
      <c r="P474" s="32" t="str">
        <f t="shared" ref="P474:P485" si="288">IF(M475=O474,"OK","POZOR")</f>
        <v>OK</v>
      </c>
      <c r="Q474" s="67">
        <f t="shared" ref="Q474:Q486" si="289">IF(ISNUMBER(G474),N474-L474,IF(F474="přejezd",N474-L474,0))</f>
        <v>1.1111111111111099E-2</v>
      </c>
      <c r="R474" s="67">
        <f t="shared" ref="R474:R486" si="290">IF(ISNUMBER(G474),L474-K474,0)</f>
        <v>6.9444444444444198E-4</v>
      </c>
      <c r="S474" s="67">
        <f t="shared" ref="S474:S486" si="291">Q474+R474</f>
        <v>1.1805555555555541E-2</v>
      </c>
      <c r="T474" s="67"/>
      <c r="U474" s="32">
        <v>9.1999999999999993</v>
      </c>
      <c r="V474" s="32">
        <f>INDEX('Počty dní'!A:E,MATCH(E474,'Počty dní'!C:C,0),4)</f>
        <v>205</v>
      </c>
      <c r="W474" s="33">
        <f t="shared" ref="W474:W479" si="292">V474*U474</f>
        <v>1885.9999999999998</v>
      </c>
    </row>
    <row r="475" spans="1:48" x14ac:dyDescent="0.3">
      <c r="A475" s="171">
        <v>230</v>
      </c>
      <c r="B475" s="35">
        <v>2030</v>
      </c>
      <c r="C475" s="34" t="s">
        <v>18</v>
      </c>
      <c r="D475" s="103"/>
      <c r="E475" s="34" t="str">
        <f t="shared" si="286"/>
        <v>X</v>
      </c>
      <c r="F475" s="35" t="s">
        <v>124</v>
      </c>
      <c r="G475" s="34">
        <v>1</v>
      </c>
      <c r="H475" s="34" t="str">
        <f t="shared" si="287"/>
        <v>XXX151/1</v>
      </c>
      <c r="I475" s="103" t="s">
        <v>65</v>
      </c>
      <c r="J475" s="103" t="s">
        <v>65</v>
      </c>
      <c r="K475" s="104">
        <v>0.23541666666666669</v>
      </c>
      <c r="L475" s="105">
        <v>0.23611111111111113</v>
      </c>
      <c r="M475" s="34" t="s">
        <v>21</v>
      </c>
      <c r="N475" s="105">
        <v>0.24861111111111112</v>
      </c>
      <c r="O475" s="34" t="s">
        <v>49</v>
      </c>
      <c r="P475" s="35" t="str">
        <f t="shared" si="288"/>
        <v>OK</v>
      </c>
      <c r="Q475" s="36">
        <f t="shared" si="289"/>
        <v>1.2499999999999983E-2</v>
      </c>
      <c r="R475" s="36">
        <f t="shared" si="290"/>
        <v>6.9444444444444198E-4</v>
      </c>
      <c r="S475" s="36">
        <f t="shared" si="291"/>
        <v>1.3194444444444425E-2</v>
      </c>
      <c r="T475" s="36">
        <f t="shared" ref="T475:T486" si="293">K475-N474</f>
        <v>1.5277777777777807E-2</v>
      </c>
      <c r="U475" s="35">
        <v>7.4</v>
      </c>
      <c r="V475" s="35">
        <f>INDEX('Počty dní'!A:E,MATCH(E475,'Počty dní'!C:C,0),4)</f>
        <v>205</v>
      </c>
      <c r="W475" s="65">
        <f t="shared" si="292"/>
        <v>1517</v>
      </c>
    </row>
    <row r="476" spans="1:48" x14ac:dyDescent="0.3">
      <c r="A476" s="171">
        <v>230</v>
      </c>
      <c r="B476" s="35">
        <v>2030</v>
      </c>
      <c r="C476" s="34" t="s">
        <v>18</v>
      </c>
      <c r="D476" s="103"/>
      <c r="E476" s="34" t="str">
        <f t="shared" si="286"/>
        <v>X</v>
      </c>
      <c r="F476" s="35" t="s">
        <v>124</v>
      </c>
      <c r="G476" s="34">
        <v>4</v>
      </c>
      <c r="H476" s="34" t="str">
        <f t="shared" si="287"/>
        <v>XXX151/4</v>
      </c>
      <c r="I476" s="103" t="s">
        <v>65</v>
      </c>
      <c r="J476" s="103" t="s">
        <v>65</v>
      </c>
      <c r="K476" s="104">
        <v>0.24861111111111112</v>
      </c>
      <c r="L476" s="105">
        <v>0.25</v>
      </c>
      <c r="M476" s="34" t="s">
        <v>49</v>
      </c>
      <c r="N476" s="105">
        <v>0.26250000000000001</v>
      </c>
      <c r="O476" s="34" t="s">
        <v>21</v>
      </c>
      <c r="P476" s="35" t="str">
        <f t="shared" si="288"/>
        <v>OK</v>
      </c>
      <c r="Q476" s="36">
        <f t="shared" si="289"/>
        <v>1.2500000000000011E-2</v>
      </c>
      <c r="R476" s="36">
        <f t="shared" si="290"/>
        <v>1.388888888888884E-3</v>
      </c>
      <c r="S476" s="36">
        <f t="shared" si="291"/>
        <v>1.3888888888888895E-2</v>
      </c>
      <c r="T476" s="36">
        <f t="shared" si="293"/>
        <v>0</v>
      </c>
      <c r="U476" s="35">
        <v>7.4</v>
      </c>
      <c r="V476" s="35">
        <f>INDEX('Počty dní'!A:E,MATCH(E476,'Počty dní'!C:C,0),4)</f>
        <v>205</v>
      </c>
      <c r="W476" s="65">
        <f t="shared" si="292"/>
        <v>1517</v>
      </c>
    </row>
    <row r="477" spans="1:48" x14ac:dyDescent="0.3">
      <c r="A477" s="171">
        <v>230</v>
      </c>
      <c r="B477" s="35">
        <v>2030</v>
      </c>
      <c r="C477" s="34" t="s">
        <v>18</v>
      </c>
      <c r="D477" s="103"/>
      <c r="E477" s="34" t="str">
        <f t="shared" si="286"/>
        <v>X</v>
      </c>
      <c r="F477" s="34" t="s">
        <v>125</v>
      </c>
      <c r="G477" s="34">
        <v>3</v>
      </c>
      <c r="H477" s="34" t="str">
        <f t="shared" si="287"/>
        <v>XXX154/3</v>
      </c>
      <c r="I477" s="103" t="s">
        <v>65</v>
      </c>
      <c r="J477" s="103" t="s">
        <v>65</v>
      </c>
      <c r="K477" s="104">
        <v>0.26527777777777778</v>
      </c>
      <c r="L477" s="105">
        <v>0.2673611111111111</v>
      </c>
      <c r="M477" s="34" t="s">
        <v>21</v>
      </c>
      <c r="N477" s="105">
        <v>0.29652777777777778</v>
      </c>
      <c r="O477" s="34" t="s">
        <v>21</v>
      </c>
      <c r="P477" s="35" t="str">
        <f t="shared" si="288"/>
        <v>OK</v>
      </c>
      <c r="Q477" s="36">
        <f t="shared" si="289"/>
        <v>2.9166666666666674E-2</v>
      </c>
      <c r="R477" s="36">
        <f t="shared" si="290"/>
        <v>2.0833333333333259E-3</v>
      </c>
      <c r="S477" s="36">
        <f t="shared" si="291"/>
        <v>3.125E-2</v>
      </c>
      <c r="T477" s="36">
        <f t="shared" si="293"/>
        <v>2.7777777777777679E-3</v>
      </c>
      <c r="U477" s="35">
        <v>24.8</v>
      </c>
      <c r="V477" s="35">
        <f>INDEX('Počty dní'!A:E,MATCH(E477,'Počty dní'!C:C,0),4)</f>
        <v>205</v>
      </c>
      <c r="W477" s="65">
        <f t="shared" si="292"/>
        <v>5084</v>
      </c>
    </row>
    <row r="478" spans="1:48" s="2" customFormat="1" x14ac:dyDescent="0.3">
      <c r="A478" s="171">
        <v>230</v>
      </c>
      <c r="B478" s="35">
        <v>2030</v>
      </c>
      <c r="C478" s="34" t="s">
        <v>18</v>
      </c>
      <c r="D478" s="103"/>
      <c r="E478" s="34" t="str">
        <f t="shared" si="286"/>
        <v>X</v>
      </c>
      <c r="F478" s="34" t="s">
        <v>128</v>
      </c>
      <c r="G478" s="34">
        <v>5</v>
      </c>
      <c r="H478" s="34" t="str">
        <f t="shared" si="287"/>
        <v>XXX157/5</v>
      </c>
      <c r="I478" s="103" t="s">
        <v>65</v>
      </c>
      <c r="J478" s="103" t="s">
        <v>65</v>
      </c>
      <c r="K478" s="104">
        <v>0.29652777777777778</v>
      </c>
      <c r="L478" s="105">
        <v>0.2986111111111111</v>
      </c>
      <c r="M478" s="34" t="s">
        <v>21</v>
      </c>
      <c r="N478" s="105">
        <v>0.31527777777777777</v>
      </c>
      <c r="O478" s="34" t="s">
        <v>68</v>
      </c>
      <c r="P478" s="35" t="str">
        <f t="shared" si="288"/>
        <v>OK</v>
      </c>
      <c r="Q478" s="36">
        <f t="shared" si="289"/>
        <v>1.6666666666666663E-2</v>
      </c>
      <c r="R478" s="36">
        <f t="shared" si="290"/>
        <v>2.0833333333333259E-3</v>
      </c>
      <c r="S478" s="36">
        <f t="shared" si="291"/>
        <v>1.8749999999999989E-2</v>
      </c>
      <c r="T478" s="36">
        <f t="shared" si="293"/>
        <v>0</v>
      </c>
      <c r="U478" s="35">
        <v>11.3</v>
      </c>
      <c r="V478" s="35">
        <f>INDEX('Počty dní'!A:E,MATCH(E478,'Počty dní'!C:C,0),4)</f>
        <v>205</v>
      </c>
      <c r="W478" s="65">
        <f t="shared" si="292"/>
        <v>2316.5</v>
      </c>
      <c r="X478"/>
    </row>
    <row r="479" spans="1:48" x14ac:dyDescent="0.3">
      <c r="A479" s="171">
        <v>230</v>
      </c>
      <c r="B479" s="35">
        <v>2030</v>
      </c>
      <c r="C479" s="35" t="s">
        <v>18</v>
      </c>
      <c r="D479" s="97"/>
      <c r="E479" s="35" t="str">
        <f t="shared" si="286"/>
        <v>X</v>
      </c>
      <c r="F479" s="98" t="s">
        <v>129</v>
      </c>
      <c r="G479" s="35">
        <v>7</v>
      </c>
      <c r="H479" s="35" t="str">
        <f t="shared" si="287"/>
        <v>XXX158/7</v>
      </c>
      <c r="I479" s="103" t="s">
        <v>65</v>
      </c>
      <c r="J479" s="103" t="s">
        <v>65</v>
      </c>
      <c r="K479" s="99">
        <v>0.34722222222222227</v>
      </c>
      <c r="L479" s="100">
        <v>0.34861111111111115</v>
      </c>
      <c r="M479" s="34" t="s">
        <v>68</v>
      </c>
      <c r="N479" s="100">
        <v>0.36041666666666666</v>
      </c>
      <c r="O479" s="98" t="s">
        <v>75</v>
      </c>
      <c r="P479" s="35" t="str">
        <f t="shared" si="288"/>
        <v>OK</v>
      </c>
      <c r="Q479" s="36">
        <f t="shared" si="289"/>
        <v>1.1805555555555514E-2</v>
      </c>
      <c r="R479" s="36">
        <f t="shared" si="290"/>
        <v>1.388888888888884E-3</v>
      </c>
      <c r="S479" s="36">
        <f t="shared" si="291"/>
        <v>1.3194444444444398E-2</v>
      </c>
      <c r="T479" s="36">
        <f t="shared" si="293"/>
        <v>3.1944444444444497E-2</v>
      </c>
      <c r="U479" s="35">
        <v>9.6</v>
      </c>
      <c r="V479" s="35">
        <f>INDEX('Počty dní'!A:E,MATCH(E479,'Počty dní'!C:C,0),4)</f>
        <v>205</v>
      </c>
      <c r="W479" s="65">
        <f t="shared" si="292"/>
        <v>1968</v>
      </c>
      <c r="AL479" s="6"/>
      <c r="AM479" s="6"/>
      <c r="AP479" s="7"/>
      <c r="AQ479" s="7"/>
      <c r="AR479" s="7"/>
      <c r="AS479" s="7"/>
      <c r="AT479" s="7"/>
      <c r="AU479" s="8"/>
      <c r="AV479" s="8"/>
    </row>
    <row r="480" spans="1:48" x14ac:dyDescent="0.3">
      <c r="A480" s="171">
        <v>230</v>
      </c>
      <c r="B480" s="35">
        <v>2030</v>
      </c>
      <c r="C480" s="98" t="s">
        <v>18</v>
      </c>
      <c r="D480" s="130"/>
      <c r="E480" s="98" t="str">
        <f t="shared" ref="E480:E485" si="294">CONCATENATE(C480,D480)</f>
        <v>X</v>
      </c>
      <c r="F480" s="98" t="s">
        <v>129</v>
      </c>
      <c r="G480" s="98">
        <v>6</v>
      </c>
      <c r="H480" s="98" t="str">
        <f t="shared" ref="H480:H485" si="295">CONCATENATE(F480,"/",G480)</f>
        <v>XXX158/6</v>
      </c>
      <c r="I480" s="97" t="s">
        <v>65</v>
      </c>
      <c r="J480" s="103" t="s">
        <v>65</v>
      </c>
      <c r="K480" s="99">
        <v>0.38750000000000001</v>
      </c>
      <c r="L480" s="100">
        <v>0.38958333333333334</v>
      </c>
      <c r="M480" s="98" t="s">
        <v>75</v>
      </c>
      <c r="N480" s="100">
        <v>0.4291666666666667</v>
      </c>
      <c r="O480" s="98" t="s">
        <v>21</v>
      </c>
      <c r="P480" s="35" t="str">
        <f t="shared" si="288"/>
        <v>OK</v>
      </c>
      <c r="Q480" s="36">
        <f t="shared" si="289"/>
        <v>3.9583333333333359E-2</v>
      </c>
      <c r="R480" s="36">
        <f t="shared" si="290"/>
        <v>2.0833333333333259E-3</v>
      </c>
      <c r="S480" s="36">
        <f t="shared" si="291"/>
        <v>4.1666666666666685E-2</v>
      </c>
      <c r="T480" s="36">
        <f t="shared" si="293"/>
        <v>2.7083333333333348E-2</v>
      </c>
      <c r="U480" s="35">
        <v>33</v>
      </c>
      <c r="V480" s="35">
        <f>INDEX('Počty dní'!A:E,MATCH(E480,'Počty dní'!C:C,0),4)</f>
        <v>205</v>
      </c>
      <c r="W480" s="66">
        <f t="shared" ref="W480:W485" si="296">V480*U480</f>
        <v>6765</v>
      </c>
    </row>
    <row r="481" spans="1:24" x14ac:dyDescent="0.3">
      <c r="A481" s="171">
        <v>230</v>
      </c>
      <c r="B481" s="35">
        <v>2030</v>
      </c>
      <c r="C481" s="35" t="s">
        <v>18</v>
      </c>
      <c r="D481" s="132"/>
      <c r="E481" s="98" t="str">
        <f t="shared" si="294"/>
        <v>X</v>
      </c>
      <c r="F481" s="35" t="s">
        <v>110</v>
      </c>
      <c r="G481" s="132">
        <v>9</v>
      </c>
      <c r="H481" s="35" t="str">
        <f t="shared" si="295"/>
        <v>XXX119/9</v>
      </c>
      <c r="I481" s="97" t="s">
        <v>65</v>
      </c>
      <c r="J481" s="103" t="s">
        <v>65</v>
      </c>
      <c r="K481" s="99">
        <v>0.52847222222222223</v>
      </c>
      <c r="L481" s="149">
        <v>0.52916666666666667</v>
      </c>
      <c r="M481" s="101" t="s">
        <v>21</v>
      </c>
      <c r="N481" s="100">
        <v>0.55902777777777779</v>
      </c>
      <c r="O481" s="102" t="s">
        <v>85</v>
      </c>
      <c r="P481" s="35" t="str">
        <f t="shared" si="288"/>
        <v>OK</v>
      </c>
      <c r="Q481" s="36">
        <f t="shared" si="289"/>
        <v>2.9861111111111116E-2</v>
      </c>
      <c r="R481" s="36">
        <f t="shared" si="290"/>
        <v>6.9444444444444198E-4</v>
      </c>
      <c r="S481" s="36">
        <f t="shared" si="291"/>
        <v>3.0555555555555558E-2</v>
      </c>
      <c r="T481" s="36">
        <f t="shared" si="293"/>
        <v>9.9305555555555536E-2</v>
      </c>
      <c r="U481" s="35">
        <v>24.8</v>
      </c>
      <c r="V481" s="35">
        <f>INDEX('Počty dní'!A:E,MATCH(E481,'Počty dní'!C:C,0),4)</f>
        <v>205</v>
      </c>
      <c r="W481" s="65">
        <f t="shared" si="296"/>
        <v>5084</v>
      </c>
    </row>
    <row r="482" spans="1:24" x14ac:dyDescent="0.3">
      <c r="A482" s="171">
        <v>230</v>
      </c>
      <c r="B482" s="35">
        <v>2030</v>
      </c>
      <c r="C482" s="35" t="s">
        <v>18</v>
      </c>
      <c r="D482" s="132"/>
      <c r="E482" s="98" t="str">
        <f t="shared" si="294"/>
        <v>X</v>
      </c>
      <c r="F482" s="35" t="s">
        <v>110</v>
      </c>
      <c r="G482" s="132">
        <v>16</v>
      </c>
      <c r="H482" s="35" t="str">
        <f t="shared" si="295"/>
        <v>XXX119/16</v>
      </c>
      <c r="I482" s="103" t="s">
        <v>65</v>
      </c>
      <c r="J482" s="103" t="s">
        <v>65</v>
      </c>
      <c r="K482" s="99">
        <v>0.55902777777777779</v>
      </c>
      <c r="L482" s="100">
        <v>0.55972222222222223</v>
      </c>
      <c r="M482" s="102" t="s">
        <v>85</v>
      </c>
      <c r="N482" s="149">
        <v>0.59652777777777766</v>
      </c>
      <c r="O482" s="101" t="s">
        <v>21</v>
      </c>
      <c r="P482" s="35" t="str">
        <f t="shared" si="288"/>
        <v>OK</v>
      </c>
      <c r="Q482" s="36">
        <f t="shared" si="289"/>
        <v>3.6805555555555425E-2</v>
      </c>
      <c r="R482" s="36">
        <f t="shared" si="290"/>
        <v>6.9444444444444198E-4</v>
      </c>
      <c r="S482" s="36">
        <f t="shared" si="291"/>
        <v>3.7499999999999867E-2</v>
      </c>
      <c r="T482" s="36">
        <f t="shared" si="293"/>
        <v>0</v>
      </c>
      <c r="U482" s="35">
        <v>33.5</v>
      </c>
      <c r="V482" s="35">
        <f>INDEX('Počty dní'!A:E,MATCH(E482,'Počty dní'!C:C,0),4)</f>
        <v>205</v>
      </c>
      <c r="W482" s="65">
        <f t="shared" si="296"/>
        <v>6867.5</v>
      </c>
    </row>
    <row r="483" spans="1:24" x14ac:dyDescent="0.3">
      <c r="A483" s="171">
        <v>230</v>
      </c>
      <c r="B483" s="35">
        <v>2030</v>
      </c>
      <c r="C483" s="34" t="s">
        <v>18</v>
      </c>
      <c r="D483" s="103"/>
      <c r="E483" s="34" t="str">
        <f t="shared" si="294"/>
        <v>X</v>
      </c>
      <c r="F483" s="35" t="s">
        <v>124</v>
      </c>
      <c r="G483" s="34">
        <v>17</v>
      </c>
      <c r="H483" s="34" t="str">
        <f t="shared" si="295"/>
        <v>XXX151/17</v>
      </c>
      <c r="I483" s="103" t="s">
        <v>65</v>
      </c>
      <c r="J483" s="103" t="s">
        <v>65</v>
      </c>
      <c r="K483" s="104">
        <v>0.60902777777777783</v>
      </c>
      <c r="L483" s="105">
        <v>0.61111111111111105</v>
      </c>
      <c r="M483" s="34" t="s">
        <v>21</v>
      </c>
      <c r="N483" s="105">
        <v>0.62361111111111112</v>
      </c>
      <c r="O483" s="34" t="s">
        <v>49</v>
      </c>
      <c r="P483" s="35" t="str">
        <f t="shared" si="288"/>
        <v>OK</v>
      </c>
      <c r="Q483" s="36">
        <f t="shared" si="289"/>
        <v>1.2500000000000067E-2</v>
      </c>
      <c r="R483" s="36">
        <f t="shared" si="290"/>
        <v>2.0833333333332149E-3</v>
      </c>
      <c r="S483" s="36">
        <f t="shared" si="291"/>
        <v>1.4583333333333282E-2</v>
      </c>
      <c r="T483" s="36">
        <f t="shared" si="293"/>
        <v>1.2500000000000178E-2</v>
      </c>
      <c r="U483" s="35">
        <v>7.4</v>
      </c>
      <c r="V483" s="35">
        <f>INDEX('Počty dní'!A:E,MATCH(E483,'Počty dní'!C:C,0),4)</f>
        <v>205</v>
      </c>
      <c r="W483" s="65">
        <f t="shared" si="296"/>
        <v>1517</v>
      </c>
    </row>
    <row r="484" spans="1:24" x14ac:dyDescent="0.3">
      <c r="A484" s="171">
        <v>230</v>
      </c>
      <c r="B484" s="35">
        <v>2030</v>
      </c>
      <c r="C484" s="34" t="s">
        <v>18</v>
      </c>
      <c r="D484" s="103"/>
      <c r="E484" s="34" t="str">
        <f t="shared" si="294"/>
        <v>X</v>
      </c>
      <c r="F484" s="35" t="s">
        <v>124</v>
      </c>
      <c r="G484" s="34">
        <v>20</v>
      </c>
      <c r="H484" s="34" t="str">
        <f t="shared" si="295"/>
        <v>XXX151/20</v>
      </c>
      <c r="I484" s="103" t="s">
        <v>65</v>
      </c>
      <c r="J484" s="103" t="s">
        <v>65</v>
      </c>
      <c r="K484" s="104">
        <v>0.62361111111111112</v>
      </c>
      <c r="L484" s="105">
        <v>0.625</v>
      </c>
      <c r="M484" s="34" t="s">
        <v>49</v>
      </c>
      <c r="N484" s="105">
        <v>0.63750000000000007</v>
      </c>
      <c r="O484" s="34" t="s">
        <v>21</v>
      </c>
      <c r="P484" s="35" t="str">
        <f t="shared" si="288"/>
        <v>OK</v>
      </c>
      <c r="Q484" s="36">
        <f t="shared" si="289"/>
        <v>1.2500000000000067E-2</v>
      </c>
      <c r="R484" s="36">
        <f t="shared" si="290"/>
        <v>1.388888888888884E-3</v>
      </c>
      <c r="S484" s="36">
        <f t="shared" si="291"/>
        <v>1.3888888888888951E-2</v>
      </c>
      <c r="T484" s="36">
        <f t="shared" si="293"/>
        <v>0</v>
      </c>
      <c r="U484" s="35">
        <v>7.4</v>
      </c>
      <c r="V484" s="35">
        <f>INDEX('Počty dní'!A:E,MATCH(E484,'Počty dní'!C:C,0),4)</f>
        <v>205</v>
      </c>
      <c r="W484" s="65">
        <f t="shared" si="296"/>
        <v>1517</v>
      </c>
    </row>
    <row r="485" spans="1:24" x14ac:dyDescent="0.3">
      <c r="A485" s="171">
        <v>230</v>
      </c>
      <c r="B485" s="35">
        <v>2030</v>
      </c>
      <c r="C485" s="34" t="s">
        <v>18</v>
      </c>
      <c r="D485" s="103"/>
      <c r="E485" s="34" t="str">
        <f t="shared" si="294"/>
        <v>X</v>
      </c>
      <c r="F485" s="34" t="s">
        <v>125</v>
      </c>
      <c r="G485" s="34">
        <v>8</v>
      </c>
      <c r="H485" s="34" t="str">
        <f t="shared" si="295"/>
        <v>XXX154/8</v>
      </c>
      <c r="I485" s="103" t="s">
        <v>65</v>
      </c>
      <c r="J485" s="103" t="s">
        <v>65</v>
      </c>
      <c r="K485" s="104">
        <v>0.63750000000000007</v>
      </c>
      <c r="L485" s="105">
        <v>0.63888888888888895</v>
      </c>
      <c r="M485" s="34" t="s">
        <v>21</v>
      </c>
      <c r="N485" s="105">
        <v>0.66875000000000007</v>
      </c>
      <c r="O485" s="34" t="s">
        <v>21</v>
      </c>
      <c r="P485" s="35" t="str">
        <f t="shared" si="288"/>
        <v>OK</v>
      </c>
      <c r="Q485" s="36">
        <f t="shared" si="289"/>
        <v>2.9861111111111116E-2</v>
      </c>
      <c r="R485" s="36">
        <f t="shared" si="290"/>
        <v>1.388888888888884E-3</v>
      </c>
      <c r="S485" s="36">
        <f t="shared" si="291"/>
        <v>3.125E-2</v>
      </c>
      <c r="T485" s="36">
        <f t="shared" si="293"/>
        <v>0</v>
      </c>
      <c r="U485" s="35">
        <v>24.8</v>
      </c>
      <c r="V485" s="35">
        <f>INDEX('Počty dní'!A:E,MATCH(E485,'Počty dní'!C:C,0),4)</f>
        <v>205</v>
      </c>
      <c r="W485" s="65">
        <f t="shared" si="296"/>
        <v>5084</v>
      </c>
    </row>
    <row r="486" spans="1:24" ht="15" thickBot="1" x14ac:dyDescent="0.35">
      <c r="A486" s="172">
        <v>230</v>
      </c>
      <c r="B486" s="37">
        <v>2030</v>
      </c>
      <c r="C486" s="75" t="s">
        <v>18</v>
      </c>
      <c r="D486" s="151"/>
      <c r="E486" s="75" t="str">
        <f>CONCATENATE(C486,D486)</f>
        <v>X</v>
      </c>
      <c r="F486" s="75" t="s">
        <v>125</v>
      </c>
      <c r="G486" s="75">
        <v>10</v>
      </c>
      <c r="H486" s="75" t="str">
        <f>CONCATENATE(F486,"/",G486)</f>
        <v>XXX154/10</v>
      </c>
      <c r="I486" s="151" t="s">
        <v>65</v>
      </c>
      <c r="J486" s="151" t="s">
        <v>65</v>
      </c>
      <c r="K486" s="173">
        <v>0.67986111111111114</v>
      </c>
      <c r="L486" s="174">
        <v>0.68055555555555547</v>
      </c>
      <c r="M486" s="75" t="s">
        <v>21</v>
      </c>
      <c r="N486" s="174">
        <v>0.69166666666666676</v>
      </c>
      <c r="O486" s="75" t="s">
        <v>51</v>
      </c>
      <c r="P486" s="37"/>
      <c r="Q486" s="68">
        <f t="shared" si="289"/>
        <v>1.1111111111111294E-2</v>
      </c>
      <c r="R486" s="68">
        <f t="shared" si="290"/>
        <v>6.9444444444433095E-4</v>
      </c>
      <c r="S486" s="68">
        <f t="shared" si="291"/>
        <v>1.1805555555555625E-2</v>
      </c>
      <c r="T486" s="68">
        <f t="shared" si="293"/>
        <v>1.1111111111111072E-2</v>
      </c>
      <c r="U486" s="37">
        <v>9.1999999999999993</v>
      </c>
      <c r="V486" s="37">
        <f>INDEX('Počty dní'!A:E,MATCH(E486,'Počty dní'!C:C,0),4)</f>
        <v>205</v>
      </c>
      <c r="W486" s="69">
        <f>V486*U486</f>
        <v>1885.9999999999998</v>
      </c>
    </row>
    <row r="487" spans="1:24" ht="15" thickBot="1" x14ac:dyDescent="0.35">
      <c r="A487" s="115" t="str">
        <f ca="1">CONCATENATE(INDIRECT("R[-3]C[0]",FALSE),"celkem")</f>
        <v>230celkem</v>
      </c>
      <c r="B487" s="70"/>
      <c r="C487" s="70" t="str">
        <f ca="1">INDIRECT("R[-1]C[12]",FALSE)</f>
        <v>Matějov</v>
      </c>
      <c r="D487" s="80"/>
      <c r="E487" s="70"/>
      <c r="F487" s="80"/>
      <c r="G487" s="70"/>
      <c r="H487" s="116"/>
      <c r="I487" s="117"/>
      <c r="J487" s="118" t="str">
        <f ca="1">INDIRECT("R[-3]C[0]",FALSE)</f>
        <v>S</v>
      </c>
      <c r="K487" s="119"/>
      <c r="L487" s="120"/>
      <c r="M487" s="121"/>
      <c r="N487" s="120"/>
      <c r="O487" s="122"/>
      <c r="P487" s="70"/>
      <c r="Q487" s="71">
        <f>SUM(Q474:Q486)</f>
        <v>0.26597222222222239</v>
      </c>
      <c r="R487" s="71">
        <f>SUM(R474:R486)</f>
        <v>1.7361111111110827E-2</v>
      </c>
      <c r="S487" s="71">
        <f>SUM(S474:S486)</f>
        <v>0.28333333333333321</v>
      </c>
      <c r="T487" s="71">
        <f>SUM(T474:T486)</f>
        <v>0.20000000000000021</v>
      </c>
      <c r="U487" s="72">
        <f>SUM(U474:U486)</f>
        <v>209.8</v>
      </c>
      <c r="V487" s="73"/>
      <c r="W487" s="74">
        <f>SUM(W474:W486)</f>
        <v>43009</v>
      </c>
    </row>
    <row r="488" spans="1:24" x14ac:dyDescent="0.3">
      <c r="C488" s="43"/>
      <c r="D488" s="147"/>
      <c r="E488" s="43"/>
      <c r="L488" s="139"/>
      <c r="M488" s="141"/>
      <c r="N488" s="139"/>
      <c r="O488" s="141"/>
    </row>
    <row r="489" spans="1:24" ht="15" thickBot="1" x14ac:dyDescent="0.35">
      <c r="C489" s="43"/>
      <c r="D489" s="147"/>
      <c r="E489" s="43"/>
      <c r="L489" s="139"/>
      <c r="M489" s="141"/>
      <c r="N489" s="139"/>
      <c r="O489" s="141"/>
    </row>
    <row r="490" spans="1:24" x14ac:dyDescent="0.3">
      <c r="A490" s="89">
        <v>231</v>
      </c>
      <c r="B490" s="32">
        <v>2031</v>
      </c>
      <c r="C490" s="32" t="s">
        <v>18</v>
      </c>
      <c r="D490" s="90"/>
      <c r="E490" s="32" t="str">
        <f>CONCATENATE(C490,D490)</f>
        <v>X</v>
      </c>
      <c r="F490" s="32" t="s">
        <v>127</v>
      </c>
      <c r="G490" s="32">
        <v>2</v>
      </c>
      <c r="H490" s="32" t="str">
        <f>CONCATENATE(F490,"/",G490)</f>
        <v>XXX156/2</v>
      </c>
      <c r="I490" s="90" t="s">
        <v>65</v>
      </c>
      <c r="J490" s="90" t="s">
        <v>64</v>
      </c>
      <c r="K490" s="169">
        <v>0.20486111111111113</v>
      </c>
      <c r="L490" s="170">
        <v>0.20555555555555557</v>
      </c>
      <c r="M490" s="32" t="s">
        <v>56</v>
      </c>
      <c r="N490" s="170">
        <v>0.21805555555555556</v>
      </c>
      <c r="O490" s="32" t="s">
        <v>21</v>
      </c>
      <c r="P490" s="32" t="str">
        <f t="shared" ref="P490:P498" si="297">IF(M491=O490,"OK","POZOR")</f>
        <v>OK</v>
      </c>
      <c r="Q490" s="67">
        <f t="shared" ref="Q490:Q499" si="298">IF(ISNUMBER(G490),N490-L490,IF(F490="přejezd",N490-L490,0))</f>
        <v>1.2499999999999983E-2</v>
      </c>
      <c r="R490" s="67">
        <f t="shared" ref="R490:R499" si="299">IF(ISNUMBER(G490),L490-K490,0)</f>
        <v>6.9444444444444198E-4</v>
      </c>
      <c r="S490" s="67">
        <f t="shared" ref="S490:S499" si="300">Q490+R490</f>
        <v>1.3194444444444425E-2</v>
      </c>
      <c r="T490" s="67"/>
      <c r="U490" s="32">
        <v>9.8000000000000007</v>
      </c>
      <c r="V490" s="32">
        <f>INDEX('Počty dní'!A:E,MATCH(E490,'Počty dní'!C:C,0),4)</f>
        <v>205</v>
      </c>
      <c r="W490" s="33">
        <f t="shared" ref="W490:W499" si="301">V490*U490</f>
        <v>2009.0000000000002</v>
      </c>
    </row>
    <row r="491" spans="1:24" x14ac:dyDescent="0.3">
      <c r="A491" s="171">
        <v>231</v>
      </c>
      <c r="B491" s="35">
        <v>2031</v>
      </c>
      <c r="C491" s="98" t="s">
        <v>18</v>
      </c>
      <c r="D491" s="130"/>
      <c r="E491" s="98" t="str">
        <f t="shared" ref="E491:E498" si="302">CONCATENATE(C491,D491)</f>
        <v>X</v>
      </c>
      <c r="F491" s="98" t="s">
        <v>129</v>
      </c>
      <c r="G491" s="98">
        <v>3</v>
      </c>
      <c r="H491" s="98" t="str">
        <f t="shared" ref="H491:H498" si="303">CONCATENATE(F491,"/",G491)</f>
        <v>XXX158/3</v>
      </c>
      <c r="I491" s="97" t="s">
        <v>65</v>
      </c>
      <c r="J491" s="97" t="s">
        <v>64</v>
      </c>
      <c r="K491" s="99">
        <v>0.22083333333333333</v>
      </c>
      <c r="L491" s="100">
        <v>0.22152777777777777</v>
      </c>
      <c r="M491" s="98" t="s">
        <v>21</v>
      </c>
      <c r="N491" s="100">
        <v>0.24652777777777779</v>
      </c>
      <c r="O491" s="98" t="s">
        <v>81</v>
      </c>
      <c r="P491" s="35" t="str">
        <f t="shared" si="297"/>
        <v>OK</v>
      </c>
      <c r="Q491" s="36">
        <f t="shared" si="298"/>
        <v>2.5000000000000022E-2</v>
      </c>
      <c r="R491" s="36">
        <f t="shared" si="299"/>
        <v>6.9444444444444198E-4</v>
      </c>
      <c r="S491" s="36">
        <f t="shared" si="300"/>
        <v>2.5694444444444464E-2</v>
      </c>
      <c r="T491" s="36">
        <f t="shared" ref="T491:T499" si="304">K491-N490</f>
        <v>2.7777777777777679E-3</v>
      </c>
      <c r="U491" s="35">
        <v>23.4</v>
      </c>
      <c r="V491" s="35">
        <f>INDEX('Počty dní'!A:E,MATCH(E491,'Počty dní'!C:C,0),4)</f>
        <v>205</v>
      </c>
      <c r="W491" s="66">
        <f t="shared" si="301"/>
        <v>4797</v>
      </c>
    </row>
    <row r="492" spans="1:24" s="2" customFormat="1" x14ac:dyDescent="0.3">
      <c r="A492" s="171">
        <v>231</v>
      </c>
      <c r="B492" s="35">
        <v>2031</v>
      </c>
      <c r="C492" s="98" t="s">
        <v>18</v>
      </c>
      <c r="D492" s="130"/>
      <c r="E492" s="98" t="str">
        <f t="shared" si="302"/>
        <v>X</v>
      </c>
      <c r="F492" s="34" t="s">
        <v>128</v>
      </c>
      <c r="G492" s="98">
        <v>6</v>
      </c>
      <c r="H492" s="98" t="str">
        <f t="shared" si="303"/>
        <v>XXX157/6</v>
      </c>
      <c r="I492" s="130" t="s">
        <v>65</v>
      </c>
      <c r="J492" s="97" t="s">
        <v>64</v>
      </c>
      <c r="K492" s="136">
        <v>0.24652777777777779</v>
      </c>
      <c r="L492" s="137">
        <v>0.24722222222222223</v>
      </c>
      <c r="M492" s="98" t="s">
        <v>81</v>
      </c>
      <c r="N492" s="137">
        <v>0.26250000000000001</v>
      </c>
      <c r="O492" s="98" t="s">
        <v>21</v>
      </c>
      <c r="P492" s="35" t="str">
        <f t="shared" si="297"/>
        <v>OK</v>
      </c>
      <c r="Q492" s="36">
        <f t="shared" si="298"/>
        <v>1.5277777777777779E-2</v>
      </c>
      <c r="R492" s="36">
        <f t="shared" si="299"/>
        <v>6.9444444444444198E-4</v>
      </c>
      <c r="S492" s="36">
        <f t="shared" si="300"/>
        <v>1.5972222222222221E-2</v>
      </c>
      <c r="T492" s="36">
        <f t="shared" si="304"/>
        <v>0</v>
      </c>
      <c r="U492" s="35">
        <v>10.6</v>
      </c>
      <c r="V492" s="35">
        <f>INDEX('Počty dní'!A:E,MATCH(E492,'Počty dní'!C:C,0),4)</f>
        <v>205</v>
      </c>
      <c r="W492" s="66">
        <f t="shared" si="301"/>
        <v>2173</v>
      </c>
      <c r="X492"/>
    </row>
    <row r="493" spans="1:24" ht="15.75" customHeight="1" x14ac:dyDescent="0.3">
      <c r="A493" s="171">
        <v>231</v>
      </c>
      <c r="B493" s="35">
        <v>2031</v>
      </c>
      <c r="C493" s="35" t="s">
        <v>18</v>
      </c>
      <c r="D493" s="97"/>
      <c r="E493" s="98" t="str">
        <f t="shared" si="302"/>
        <v>X</v>
      </c>
      <c r="F493" s="35" t="s">
        <v>131</v>
      </c>
      <c r="G493" s="35">
        <v>5</v>
      </c>
      <c r="H493" s="35" t="str">
        <f t="shared" si="303"/>
        <v>XXX180/5</v>
      </c>
      <c r="I493" s="97" t="s">
        <v>64</v>
      </c>
      <c r="J493" s="97" t="s">
        <v>64</v>
      </c>
      <c r="K493" s="99">
        <v>0.26874999999999999</v>
      </c>
      <c r="L493" s="100">
        <v>0.2722222222222222</v>
      </c>
      <c r="M493" s="101" t="s">
        <v>21</v>
      </c>
      <c r="N493" s="100">
        <v>0.31666666666666665</v>
      </c>
      <c r="O493" s="101" t="s">
        <v>62</v>
      </c>
      <c r="P493" s="35" t="str">
        <f t="shared" si="297"/>
        <v>OK</v>
      </c>
      <c r="Q493" s="36">
        <f t="shared" si="298"/>
        <v>4.4444444444444453E-2</v>
      </c>
      <c r="R493" s="36">
        <f t="shared" si="299"/>
        <v>3.4722222222222099E-3</v>
      </c>
      <c r="S493" s="36">
        <f t="shared" si="300"/>
        <v>4.7916666666666663E-2</v>
      </c>
      <c r="T493" s="36">
        <f t="shared" si="304"/>
        <v>6.2499999999999778E-3</v>
      </c>
      <c r="U493" s="35">
        <v>41.4</v>
      </c>
      <c r="V493" s="35">
        <f>INDEX('Počty dní'!A:E,MATCH(E493,'Počty dní'!C:C,0),4)</f>
        <v>205</v>
      </c>
      <c r="W493" s="65">
        <f t="shared" si="301"/>
        <v>8487</v>
      </c>
    </row>
    <row r="494" spans="1:24" x14ac:dyDescent="0.3">
      <c r="A494" s="171">
        <v>231</v>
      </c>
      <c r="B494" s="35">
        <v>2031</v>
      </c>
      <c r="C494" s="35" t="s">
        <v>18</v>
      </c>
      <c r="D494" s="97"/>
      <c r="E494" s="98" t="str">
        <f t="shared" si="302"/>
        <v>X</v>
      </c>
      <c r="F494" s="35" t="s">
        <v>131</v>
      </c>
      <c r="G494" s="35">
        <v>10</v>
      </c>
      <c r="H494" s="35" t="str">
        <f t="shared" si="303"/>
        <v>XXX180/10</v>
      </c>
      <c r="I494" s="97" t="s">
        <v>64</v>
      </c>
      <c r="J494" s="97" t="s">
        <v>64</v>
      </c>
      <c r="K494" s="99">
        <v>0.46319444444444446</v>
      </c>
      <c r="L494" s="100">
        <v>0.46666666666666662</v>
      </c>
      <c r="M494" s="101" t="s">
        <v>62</v>
      </c>
      <c r="N494" s="100">
        <v>0.51180555555555551</v>
      </c>
      <c r="O494" s="102" t="s">
        <v>21</v>
      </c>
      <c r="P494" s="35" t="str">
        <f t="shared" si="297"/>
        <v>OK</v>
      </c>
      <c r="Q494" s="36">
        <f t="shared" si="298"/>
        <v>4.5138888888888895E-2</v>
      </c>
      <c r="R494" s="36">
        <f t="shared" si="299"/>
        <v>3.4722222222221544E-3</v>
      </c>
      <c r="S494" s="36">
        <f t="shared" si="300"/>
        <v>4.8611111111111049E-2</v>
      </c>
      <c r="T494" s="36">
        <f t="shared" si="304"/>
        <v>0.14652777777777781</v>
      </c>
      <c r="U494" s="35">
        <v>41.4</v>
      </c>
      <c r="V494" s="35">
        <f>INDEX('Počty dní'!A:E,MATCH(E494,'Počty dní'!C:C,0),4)</f>
        <v>205</v>
      </c>
      <c r="W494" s="65">
        <f t="shared" si="301"/>
        <v>8487</v>
      </c>
    </row>
    <row r="495" spans="1:24" s="2" customFormat="1" x14ac:dyDescent="0.3">
      <c r="A495" s="171">
        <v>231</v>
      </c>
      <c r="B495" s="35">
        <v>2031</v>
      </c>
      <c r="C495" s="98" t="s">
        <v>18</v>
      </c>
      <c r="D495" s="130">
        <v>10</v>
      </c>
      <c r="E495" s="98" t="str">
        <f t="shared" si="302"/>
        <v>X10</v>
      </c>
      <c r="F495" s="34" t="s">
        <v>128</v>
      </c>
      <c r="G495" s="98">
        <v>11</v>
      </c>
      <c r="H495" s="98" t="str">
        <f t="shared" si="303"/>
        <v>XXX157/11</v>
      </c>
      <c r="I495" s="130" t="s">
        <v>64</v>
      </c>
      <c r="J495" s="97" t="s">
        <v>64</v>
      </c>
      <c r="K495" s="136">
        <v>0.56666666666666665</v>
      </c>
      <c r="L495" s="137">
        <v>0.56944444444444442</v>
      </c>
      <c r="M495" s="98" t="s">
        <v>21</v>
      </c>
      <c r="N495" s="137">
        <v>0.58472222222222225</v>
      </c>
      <c r="O495" s="98" t="s">
        <v>81</v>
      </c>
      <c r="P495" s="35" t="str">
        <f t="shared" si="297"/>
        <v>OK</v>
      </c>
      <c r="Q495" s="36">
        <f t="shared" si="298"/>
        <v>1.5277777777777835E-2</v>
      </c>
      <c r="R495" s="36">
        <f t="shared" si="299"/>
        <v>2.7777777777777679E-3</v>
      </c>
      <c r="S495" s="36">
        <f t="shared" si="300"/>
        <v>1.8055555555555602E-2</v>
      </c>
      <c r="T495" s="36">
        <f t="shared" si="304"/>
        <v>5.4861111111111138E-2</v>
      </c>
      <c r="U495" s="35">
        <v>10.6</v>
      </c>
      <c r="V495" s="35">
        <f>INDEX('Počty dní'!A:E,MATCH(E495,'Počty dní'!C:C,0),4)</f>
        <v>195</v>
      </c>
      <c r="W495" s="66">
        <f t="shared" si="301"/>
        <v>2067</v>
      </c>
      <c r="X495"/>
    </row>
    <row r="496" spans="1:24" s="2" customFormat="1" x14ac:dyDescent="0.3">
      <c r="A496" s="171">
        <v>231</v>
      </c>
      <c r="B496" s="35">
        <v>2031</v>
      </c>
      <c r="C496" s="98" t="s">
        <v>18</v>
      </c>
      <c r="D496" s="130">
        <v>10</v>
      </c>
      <c r="E496" s="98" t="str">
        <f t="shared" si="302"/>
        <v>X10</v>
      </c>
      <c r="F496" s="34" t="s">
        <v>128</v>
      </c>
      <c r="G496" s="98">
        <v>18</v>
      </c>
      <c r="H496" s="98" t="str">
        <f t="shared" si="303"/>
        <v>XXX157/18</v>
      </c>
      <c r="I496" s="130" t="s">
        <v>65</v>
      </c>
      <c r="J496" s="97" t="s">
        <v>64</v>
      </c>
      <c r="K496" s="136">
        <v>0.58472222222222225</v>
      </c>
      <c r="L496" s="137">
        <v>0.58750000000000002</v>
      </c>
      <c r="M496" s="98" t="s">
        <v>81</v>
      </c>
      <c r="N496" s="137">
        <v>0.60277777777777775</v>
      </c>
      <c r="O496" s="98" t="s">
        <v>21</v>
      </c>
      <c r="P496" s="35" t="str">
        <f t="shared" si="297"/>
        <v>OK</v>
      </c>
      <c r="Q496" s="36">
        <f t="shared" si="298"/>
        <v>1.5277777777777724E-2</v>
      </c>
      <c r="R496" s="36">
        <f t="shared" si="299"/>
        <v>2.7777777777777679E-3</v>
      </c>
      <c r="S496" s="36">
        <f t="shared" si="300"/>
        <v>1.8055555555555491E-2</v>
      </c>
      <c r="T496" s="36">
        <f t="shared" si="304"/>
        <v>0</v>
      </c>
      <c r="U496" s="35">
        <v>10.6</v>
      </c>
      <c r="V496" s="35">
        <f>INDEX('Počty dní'!A:E,MATCH(E496,'Počty dní'!C:C,0),4)</f>
        <v>195</v>
      </c>
      <c r="W496" s="66">
        <f t="shared" si="301"/>
        <v>2067</v>
      </c>
      <c r="X496"/>
    </row>
    <row r="497" spans="1:48" s="2" customFormat="1" x14ac:dyDescent="0.3">
      <c r="A497" s="171">
        <v>231</v>
      </c>
      <c r="B497" s="35">
        <v>2031</v>
      </c>
      <c r="C497" s="98" t="s">
        <v>18</v>
      </c>
      <c r="D497" s="130"/>
      <c r="E497" s="98" t="str">
        <f t="shared" si="302"/>
        <v>X</v>
      </c>
      <c r="F497" s="34" t="s">
        <v>128</v>
      </c>
      <c r="G497" s="98">
        <v>15</v>
      </c>
      <c r="H497" s="98" t="str">
        <f t="shared" si="303"/>
        <v>XXX157/15</v>
      </c>
      <c r="I497" s="130" t="s">
        <v>64</v>
      </c>
      <c r="J497" s="97" t="s">
        <v>64</v>
      </c>
      <c r="K497" s="136">
        <v>0.60763888888888895</v>
      </c>
      <c r="L497" s="137">
        <v>0.61111111111111105</v>
      </c>
      <c r="M497" s="98" t="s">
        <v>21</v>
      </c>
      <c r="N497" s="137">
        <v>0.63750000000000007</v>
      </c>
      <c r="O497" s="98" t="s">
        <v>75</v>
      </c>
      <c r="P497" s="35" t="str">
        <f t="shared" si="297"/>
        <v>OK</v>
      </c>
      <c r="Q497" s="36">
        <f t="shared" si="298"/>
        <v>2.6388888888889017E-2</v>
      </c>
      <c r="R497" s="36">
        <f t="shared" si="299"/>
        <v>3.4722222222220989E-3</v>
      </c>
      <c r="S497" s="36">
        <f t="shared" si="300"/>
        <v>2.9861111111111116E-2</v>
      </c>
      <c r="T497" s="36">
        <f t="shared" si="304"/>
        <v>4.8611111111112049E-3</v>
      </c>
      <c r="U497" s="35">
        <v>20.2</v>
      </c>
      <c r="V497" s="35">
        <f>INDEX('Počty dní'!A:E,MATCH(E497,'Počty dní'!C:C,0),4)</f>
        <v>205</v>
      </c>
      <c r="W497" s="66">
        <f t="shared" si="301"/>
        <v>4141</v>
      </c>
      <c r="X497"/>
    </row>
    <row r="498" spans="1:48" x14ac:dyDescent="0.3">
      <c r="A498" s="171">
        <v>231</v>
      </c>
      <c r="B498" s="35">
        <v>2031</v>
      </c>
      <c r="C498" s="98" t="s">
        <v>18</v>
      </c>
      <c r="D498" s="130"/>
      <c r="E498" s="98" t="str">
        <f t="shared" si="302"/>
        <v>X</v>
      </c>
      <c r="F498" s="98" t="s">
        <v>129</v>
      </c>
      <c r="G498" s="98">
        <v>16</v>
      </c>
      <c r="H498" s="98" t="str">
        <f t="shared" si="303"/>
        <v>XXX158/16</v>
      </c>
      <c r="I498" s="97" t="s">
        <v>65</v>
      </c>
      <c r="J498" s="97" t="s">
        <v>64</v>
      </c>
      <c r="K498" s="99">
        <v>0.67847222222222225</v>
      </c>
      <c r="L498" s="100">
        <v>0.68125000000000002</v>
      </c>
      <c r="M498" s="98" t="s">
        <v>75</v>
      </c>
      <c r="N498" s="137">
        <v>0.72083333333333333</v>
      </c>
      <c r="O498" s="98" t="s">
        <v>21</v>
      </c>
      <c r="P498" s="35" t="str">
        <f t="shared" si="297"/>
        <v>OK</v>
      </c>
      <c r="Q498" s="36">
        <f t="shared" si="298"/>
        <v>3.9583333333333304E-2</v>
      </c>
      <c r="R498" s="36">
        <f t="shared" si="299"/>
        <v>2.7777777777777679E-3</v>
      </c>
      <c r="S498" s="36">
        <f t="shared" si="300"/>
        <v>4.2361111111111072E-2</v>
      </c>
      <c r="T498" s="36">
        <f t="shared" si="304"/>
        <v>4.0972222222222188E-2</v>
      </c>
      <c r="U498" s="35">
        <v>33</v>
      </c>
      <c r="V498" s="35">
        <f>INDEX('Počty dní'!A:E,MATCH(E498,'Počty dní'!C:C,0),4)</f>
        <v>205</v>
      </c>
      <c r="W498" s="66">
        <f t="shared" si="301"/>
        <v>6765</v>
      </c>
    </row>
    <row r="499" spans="1:48" ht="15" thickBot="1" x14ac:dyDescent="0.35">
      <c r="A499" s="172">
        <v>231</v>
      </c>
      <c r="B499" s="37">
        <v>2031</v>
      </c>
      <c r="C499" s="75" t="s">
        <v>18</v>
      </c>
      <c r="D499" s="151"/>
      <c r="E499" s="75" t="str">
        <f>CONCATENATE(C499,D499)</f>
        <v>X</v>
      </c>
      <c r="F499" s="75" t="s">
        <v>127</v>
      </c>
      <c r="G499" s="75">
        <v>11</v>
      </c>
      <c r="H499" s="75" t="str">
        <f>CONCATENATE(F499,"/",G499)</f>
        <v>XXX156/11</v>
      </c>
      <c r="I499" s="151" t="s">
        <v>65</v>
      </c>
      <c r="J499" s="109" t="s">
        <v>64</v>
      </c>
      <c r="K499" s="173">
        <v>0.73472222222222217</v>
      </c>
      <c r="L499" s="174">
        <v>0.73611111111111116</v>
      </c>
      <c r="M499" s="75" t="s">
        <v>21</v>
      </c>
      <c r="N499" s="174">
        <v>0.74791666666666667</v>
      </c>
      <c r="O499" s="75" t="s">
        <v>56</v>
      </c>
      <c r="P499" s="37"/>
      <c r="Q499" s="68">
        <f t="shared" si="298"/>
        <v>1.1805555555555514E-2</v>
      </c>
      <c r="R499" s="68">
        <f t="shared" si="299"/>
        <v>1.388888888888995E-3</v>
      </c>
      <c r="S499" s="68">
        <f t="shared" si="300"/>
        <v>1.3194444444444509E-2</v>
      </c>
      <c r="T499" s="68">
        <f t="shared" si="304"/>
        <v>1.388888888888884E-2</v>
      </c>
      <c r="U499" s="37">
        <v>9.8000000000000007</v>
      </c>
      <c r="V499" s="37">
        <f>INDEX('Počty dní'!A:E,MATCH(E499,'Počty dní'!C:C,0),4)</f>
        <v>205</v>
      </c>
      <c r="W499" s="69">
        <f t="shared" si="301"/>
        <v>2009.0000000000002</v>
      </c>
    </row>
    <row r="500" spans="1:48" ht="15" thickBot="1" x14ac:dyDescent="0.35">
      <c r="A500" s="115" t="str">
        <f ca="1">CONCATENATE(INDIRECT("R[-3]C[0]",FALSE),"celkem")</f>
        <v>231celkem</v>
      </c>
      <c r="B500" s="70"/>
      <c r="C500" s="70" t="str">
        <f ca="1">INDIRECT("R[-1]C[12]",FALSE)</f>
        <v>Kotlasy</v>
      </c>
      <c r="D500" s="80"/>
      <c r="E500" s="70"/>
      <c r="F500" s="80"/>
      <c r="G500" s="70"/>
      <c r="H500" s="116"/>
      <c r="I500" s="117"/>
      <c r="J500" s="118" t="str">
        <f ca="1">INDIRECT("R[-3]C[0]",FALSE)</f>
        <v>V</v>
      </c>
      <c r="K500" s="119"/>
      <c r="L500" s="120"/>
      <c r="M500" s="121"/>
      <c r="N500" s="120"/>
      <c r="O500" s="122"/>
      <c r="P500" s="70"/>
      <c r="Q500" s="71">
        <f>SUM(Q490:Q499)</f>
        <v>0.25069444444444455</v>
      </c>
      <c r="R500" s="71">
        <f>SUM(R490:R499)</f>
        <v>2.2222222222222088E-2</v>
      </c>
      <c r="S500" s="71">
        <f>SUM(S490:S499)</f>
        <v>0.27291666666666659</v>
      </c>
      <c r="T500" s="71">
        <f>SUM(T490:T499)</f>
        <v>0.27013888888888893</v>
      </c>
      <c r="U500" s="72">
        <f>SUM(U490:U499)</f>
        <v>210.79999999999998</v>
      </c>
      <c r="V500" s="73"/>
      <c r="W500" s="74">
        <f>SUM(W490:W499)</f>
        <v>43002</v>
      </c>
    </row>
    <row r="501" spans="1:48" x14ac:dyDescent="0.3">
      <c r="C501" s="43"/>
      <c r="D501" s="147"/>
      <c r="E501" s="43"/>
      <c r="L501" s="139"/>
      <c r="M501" s="141"/>
      <c r="N501" s="139"/>
      <c r="O501" s="141"/>
    </row>
    <row r="502" spans="1:48" ht="15" thickBot="1" x14ac:dyDescent="0.35">
      <c r="C502" s="43"/>
      <c r="D502" s="147"/>
      <c r="E502" s="43"/>
      <c r="L502" s="139"/>
      <c r="M502" s="141"/>
      <c r="N502" s="139"/>
      <c r="O502" s="43"/>
    </row>
    <row r="503" spans="1:48" x14ac:dyDescent="0.3">
      <c r="A503" s="89">
        <v>232</v>
      </c>
      <c r="B503" s="32">
        <v>2032</v>
      </c>
      <c r="C503" s="32" t="s">
        <v>18</v>
      </c>
      <c r="D503" s="90"/>
      <c r="E503" s="32" t="str">
        <f t="shared" ref="E503:E518" si="305">CONCATENATE(C503,D503)</f>
        <v>X</v>
      </c>
      <c r="F503" s="32" t="s">
        <v>124</v>
      </c>
      <c r="G503" s="32">
        <v>2</v>
      </c>
      <c r="H503" s="32" t="str">
        <f t="shared" ref="H503:H518" si="306">CONCATENATE(F503,"/",G503)</f>
        <v>XXX151/2</v>
      </c>
      <c r="I503" s="90" t="s">
        <v>65</v>
      </c>
      <c r="J503" s="90" t="s">
        <v>64</v>
      </c>
      <c r="K503" s="169">
        <v>0.2076388888888889</v>
      </c>
      <c r="L503" s="170">
        <v>0.20833333333333334</v>
      </c>
      <c r="M503" s="32" t="s">
        <v>49</v>
      </c>
      <c r="N503" s="170">
        <v>0.22083333333333333</v>
      </c>
      <c r="O503" s="32" t="s">
        <v>21</v>
      </c>
      <c r="P503" s="32" t="str">
        <f t="shared" ref="P503:P517" si="307">IF(M504=O503,"OK","POZOR")</f>
        <v>OK</v>
      </c>
      <c r="Q503" s="67">
        <f t="shared" ref="Q503:Q518" si="308">IF(ISNUMBER(G503),N503-L503,IF(F503="přejezd",N503-L503,0))</f>
        <v>1.2499999999999983E-2</v>
      </c>
      <c r="R503" s="67">
        <f t="shared" ref="R503:R518" si="309">IF(ISNUMBER(G503),L503-K503,0)</f>
        <v>6.9444444444444198E-4</v>
      </c>
      <c r="S503" s="67">
        <f t="shared" ref="S503:S518" si="310">Q503+R503</f>
        <v>1.3194444444444425E-2</v>
      </c>
      <c r="T503" s="67"/>
      <c r="U503" s="32">
        <v>7.4</v>
      </c>
      <c r="V503" s="32">
        <f>INDEX('Počty dní'!A:E,MATCH(E503,'Počty dní'!C:C,0),4)</f>
        <v>205</v>
      </c>
      <c r="W503" s="33">
        <f t="shared" ref="W503:W518" si="311">V503*U503</f>
        <v>1517</v>
      </c>
    </row>
    <row r="504" spans="1:48" x14ac:dyDescent="0.3">
      <c r="A504" s="171">
        <v>232</v>
      </c>
      <c r="B504" s="35">
        <v>2032</v>
      </c>
      <c r="C504" s="34" t="s">
        <v>18</v>
      </c>
      <c r="D504" s="103"/>
      <c r="E504" s="34" t="str">
        <f t="shared" si="305"/>
        <v>X</v>
      </c>
      <c r="F504" s="34" t="s">
        <v>112</v>
      </c>
      <c r="G504" s="34">
        <v>3</v>
      </c>
      <c r="H504" s="34" t="str">
        <f t="shared" si="306"/>
        <v>XXX136/3</v>
      </c>
      <c r="I504" s="103" t="s">
        <v>64</v>
      </c>
      <c r="J504" s="103" t="s">
        <v>64</v>
      </c>
      <c r="K504" s="104">
        <v>0.22361111111111109</v>
      </c>
      <c r="L504" s="105">
        <v>0.22500000000000001</v>
      </c>
      <c r="M504" s="34" t="s">
        <v>21</v>
      </c>
      <c r="N504" s="105">
        <v>0.24791666666666667</v>
      </c>
      <c r="O504" s="34" t="s">
        <v>57</v>
      </c>
      <c r="P504" s="35" t="str">
        <f t="shared" si="307"/>
        <v>OK</v>
      </c>
      <c r="Q504" s="36">
        <f t="shared" si="308"/>
        <v>2.2916666666666669E-2</v>
      </c>
      <c r="R504" s="36">
        <f t="shared" si="309"/>
        <v>1.3888888888889117E-3</v>
      </c>
      <c r="S504" s="36">
        <f t="shared" si="310"/>
        <v>2.430555555555558E-2</v>
      </c>
      <c r="T504" s="36">
        <f t="shared" ref="T504:T518" si="312">K504-N503</f>
        <v>2.7777777777777679E-3</v>
      </c>
      <c r="U504" s="35">
        <v>19.5</v>
      </c>
      <c r="V504" s="35">
        <f>INDEX('Počty dní'!A:E,MATCH(E504,'Počty dní'!C:C,0),4)</f>
        <v>205</v>
      </c>
      <c r="W504" s="65">
        <f t="shared" si="311"/>
        <v>3997.5</v>
      </c>
    </row>
    <row r="505" spans="1:48" x14ac:dyDescent="0.3">
      <c r="A505" s="171">
        <v>232</v>
      </c>
      <c r="B505" s="35">
        <v>2032</v>
      </c>
      <c r="C505" s="34" t="s">
        <v>18</v>
      </c>
      <c r="D505" s="103"/>
      <c r="E505" s="34" t="str">
        <f t="shared" si="305"/>
        <v>X</v>
      </c>
      <c r="F505" s="34" t="s">
        <v>112</v>
      </c>
      <c r="G505" s="34">
        <v>4</v>
      </c>
      <c r="H505" s="34" t="str">
        <f t="shared" si="306"/>
        <v>XXX136/4</v>
      </c>
      <c r="I505" s="103" t="s">
        <v>64</v>
      </c>
      <c r="J505" s="103" t="s">
        <v>64</v>
      </c>
      <c r="K505" s="104">
        <v>0.24791666666666667</v>
      </c>
      <c r="L505" s="105">
        <v>0.25</v>
      </c>
      <c r="M505" s="34" t="s">
        <v>57</v>
      </c>
      <c r="N505" s="105">
        <v>0.27499999999999997</v>
      </c>
      <c r="O505" s="34" t="s">
        <v>21</v>
      </c>
      <c r="P505" s="35" t="str">
        <f t="shared" si="307"/>
        <v>OK</v>
      </c>
      <c r="Q505" s="36">
        <f t="shared" si="308"/>
        <v>2.4999999999999967E-2</v>
      </c>
      <c r="R505" s="36">
        <f t="shared" si="309"/>
        <v>2.0833333333333259E-3</v>
      </c>
      <c r="S505" s="36">
        <f t="shared" si="310"/>
        <v>2.7083333333333293E-2</v>
      </c>
      <c r="T505" s="36">
        <f t="shared" si="312"/>
        <v>0</v>
      </c>
      <c r="U505" s="35">
        <v>19.5</v>
      </c>
      <c r="V505" s="35">
        <f>INDEX('Počty dní'!A:E,MATCH(E505,'Počty dní'!C:C,0),4)</f>
        <v>205</v>
      </c>
      <c r="W505" s="65">
        <f t="shared" si="311"/>
        <v>3997.5</v>
      </c>
    </row>
    <row r="506" spans="1:48" x14ac:dyDescent="0.3">
      <c r="A506" s="171">
        <v>232</v>
      </c>
      <c r="B506" s="35">
        <v>2032</v>
      </c>
      <c r="C506" s="34" t="s">
        <v>18</v>
      </c>
      <c r="D506" s="103"/>
      <c r="E506" s="34" t="str">
        <f t="shared" si="305"/>
        <v>X</v>
      </c>
      <c r="F506" s="35" t="s">
        <v>124</v>
      </c>
      <c r="G506" s="34">
        <v>3</v>
      </c>
      <c r="H506" s="34" t="str">
        <f t="shared" si="306"/>
        <v>XXX151/3</v>
      </c>
      <c r="I506" s="103" t="s">
        <v>65</v>
      </c>
      <c r="J506" s="103" t="s">
        <v>64</v>
      </c>
      <c r="K506" s="104">
        <v>0.27638888888888885</v>
      </c>
      <c r="L506" s="105">
        <v>0.27777777777777779</v>
      </c>
      <c r="M506" s="34" t="s">
        <v>21</v>
      </c>
      <c r="N506" s="105">
        <v>0.2902777777777778</v>
      </c>
      <c r="O506" s="34" t="s">
        <v>49</v>
      </c>
      <c r="P506" s="35" t="str">
        <f t="shared" si="307"/>
        <v>OK</v>
      </c>
      <c r="Q506" s="36">
        <f t="shared" si="308"/>
        <v>1.2500000000000011E-2</v>
      </c>
      <c r="R506" s="36">
        <f t="shared" si="309"/>
        <v>1.3888888888889395E-3</v>
      </c>
      <c r="S506" s="36">
        <f t="shared" si="310"/>
        <v>1.3888888888888951E-2</v>
      </c>
      <c r="T506" s="36">
        <f t="shared" si="312"/>
        <v>1.388888888888884E-3</v>
      </c>
      <c r="U506" s="35">
        <v>7.4</v>
      </c>
      <c r="V506" s="35">
        <f>INDEX('Počty dní'!A:E,MATCH(E506,'Počty dní'!C:C,0),4)</f>
        <v>205</v>
      </c>
      <c r="W506" s="65">
        <f t="shared" si="311"/>
        <v>1517</v>
      </c>
    </row>
    <row r="507" spans="1:48" x14ac:dyDescent="0.3">
      <c r="A507" s="171">
        <v>232</v>
      </c>
      <c r="B507" s="35">
        <v>2032</v>
      </c>
      <c r="C507" s="34" t="s">
        <v>18</v>
      </c>
      <c r="D507" s="103"/>
      <c r="E507" s="34" t="str">
        <f t="shared" si="305"/>
        <v>X</v>
      </c>
      <c r="F507" s="35" t="s">
        <v>124</v>
      </c>
      <c r="G507" s="34">
        <v>6</v>
      </c>
      <c r="H507" s="34" t="str">
        <f t="shared" si="306"/>
        <v>XXX151/6</v>
      </c>
      <c r="I507" s="103" t="s">
        <v>64</v>
      </c>
      <c r="J507" s="103" t="s">
        <v>64</v>
      </c>
      <c r="K507" s="104">
        <v>0.2902777777777778</v>
      </c>
      <c r="L507" s="105">
        <v>0.29166666666666669</v>
      </c>
      <c r="M507" s="34" t="s">
        <v>49</v>
      </c>
      <c r="N507" s="105">
        <v>0.30416666666666664</v>
      </c>
      <c r="O507" s="34" t="s">
        <v>21</v>
      </c>
      <c r="P507" s="35" t="str">
        <f t="shared" si="307"/>
        <v>OK</v>
      </c>
      <c r="Q507" s="36">
        <f t="shared" si="308"/>
        <v>1.2499999999999956E-2</v>
      </c>
      <c r="R507" s="36">
        <f t="shared" si="309"/>
        <v>1.388888888888884E-3</v>
      </c>
      <c r="S507" s="36">
        <f t="shared" si="310"/>
        <v>1.388888888888884E-2</v>
      </c>
      <c r="T507" s="36">
        <f t="shared" si="312"/>
        <v>0</v>
      </c>
      <c r="U507" s="35">
        <v>7.4</v>
      </c>
      <c r="V507" s="35">
        <f>INDEX('Počty dní'!A:E,MATCH(E507,'Počty dní'!C:C,0),4)</f>
        <v>205</v>
      </c>
      <c r="W507" s="65">
        <f t="shared" si="311"/>
        <v>1517</v>
      </c>
    </row>
    <row r="508" spans="1:48" x14ac:dyDescent="0.3">
      <c r="A508" s="171">
        <v>232</v>
      </c>
      <c r="B508" s="35">
        <v>2032</v>
      </c>
      <c r="C508" s="34" t="s">
        <v>18</v>
      </c>
      <c r="D508" s="103"/>
      <c r="E508" s="34" t="str">
        <f t="shared" si="305"/>
        <v>X</v>
      </c>
      <c r="F508" s="34" t="s">
        <v>112</v>
      </c>
      <c r="G508" s="34">
        <v>7</v>
      </c>
      <c r="H508" s="34" t="str">
        <f t="shared" si="306"/>
        <v>XXX136/7</v>
      </c>
      <c r="I508" s="103" t="s">
        <v>64</v>
      </c>
      <c r="J508" s="103" t="s">
        <v>64</v>
      </c>
      <c r="K508" s="104">
        <v>0.30555555555555552</v>
      </c>
      <c r="L508" s="105">
        <v>0.30833333333333335</v>
      </c>
      <c r="M508" s="34" t="s">
        <v>21</v>
      </c>
      <c r="N508" s="105">
        <v>0.3263888888888889</v>
      </c>
      <c r="O508" s="34" t="s">
        <v>28</v>
      </c>
      <c r="P508" s="35" t="str">
        <f t="shared" si="307"/>
        <v>OK</v>
      </c>
      <c r="Q508" s="36">
        <f t="shared" si="308"/>
        <v>1.8055555555555547E-2</v>
      </c>
      <c r="R508" s="36">
        <f t="shared" si="309"/>
        <v>2.7777777777778234E-3</v>
      </c>
      <c r="S508" s="36">
        <f t="shared" si="310"/>
        <v>2.083333333333337E-2</v>
      </c>
      <c r="T508" s="36">
        <f t="shared" si="312"/>
        <v>1.388888888888884E-3</v>
      </c>
      <c r="U508" s="35">
        <v>16.100000000000001</v>
      </c>
      <c r="V508" s="35">
        <f>INDEX('Počty dní'!A:E,MATCH(E508,'Počty dní'!C:C,0),4)</f>
        <v>205</v>
      </c>
      <c r="W508" s="65">
        <f t="shared" si="311"/>
        <v>3300.5000000000005</v>
      </c>
    </row>
    <row r="509" spans="1:48" x14ac:dyDescent="0.3">
      <c r="A509" s="171">
        <v>232</v>
      </c>
      <c r="B509" s="35">
        <v>2032</v>
      </c>
      <c r="C509" s="35" t="s">
        <v>18</v>
      </c>
      <c r="D509" s="97"/>
      <c r="E509" s="35" t="str">
        <f t="shared" si="305"/>
        <v>X</v>
      </c>
      <c r="F509" s="35" t="s">
        <v>72</v>
      </c>
      <c r="G509" s="35"/>
      <c r="H509" s="35" t="str">
        <f t="shared" si="306"/>
        <v>přejezd/</v>
      </c>
      <c r="I509" s="103"/>
      <c r="J509" s="103" t="s">
        <v>64</v>
      </c>
      <c r="K509" s="99">
        <v>0.3263888888888889</v>
      </c>
      <c r="L509" s="100">
        <v>0.3263888888888889</v>
      </c>
      <c r="M509" s="34" t="s">
        <v>28</v>
      </c>
      <c r="N509" s="100">
        <v>0.32847222222222222</v>
      </c>
      <c r="O509" s="34" t="s">
        <v>19</v>
      </c>
      <c r="P509" s="35" t="str">
        <f t="shared" si="307"/>
        <v>OK</v>
      </c>
      <c r="Q509" s="36">
        <f t="shared" si="308"/>
        <v>2.0833333333333259E-3</v>
      </c>
      <c r="R509" s="36">
        <f t="shared" si="309"/>
        <v>0</v>
      </c>
      <c r="S509" s="36">
        <f t="shared" si="310"/>
        <v>2.0833333333333259E-3</v>
      </c>
      <c r="T509" s="36">
        <f t="shared" si="312"/>
        <v>0</v>
      </c>
      <c r="U509" s="35">
        <v>0</v>
      </c>
      <c r="V509" s="35">
        <f>INDEX('Počty dní'!A:E,MATCH(E509,'Počty dní'!C:C,0),4)</f>
        <v>205</v>
      </c>
      <c r="W509" s="65">
        <f t="shared" si="311"/>
        <v>0</v>
      </c>
      <c r="AL509" s="6"/>
      <c r="AM509" s="6"/>
      <c r="AP509" s="7"/>
      <c r="AQ509" s="7"/>
      <c r="AR509" s="7"/>
      <c r="AS509" s="7"/>
      <c r="AT509" s="7"/>
      <c r="AU509" s="8"/>
      <c r="AV509" s="8"/>
    </row>
    <row r="510" spans="1:48" x14ac:dyDescent="0.3">
      <c r="A510" s="171">
        <v>232</v>
      </c>
      <c r="B510" s="35">
        <v>2032</v>
      </c>
      <c r="C510" s="34" t="s">
        <v>18</v>
      </c>
      <c r="D510" s="103"/>
      <c r="E510" s="34" t="str">
        <f t="shared" si="305"/>
        <v>X</v>
      </c>
      <c r="F510" s="34" t="s">
        <v>121</v>
      </c>
      <c r="G510" s="34">
        <v>10</v>
      </c>
      <c r="H510" s="34" t="str">
        <f t="shared" si="306"/>
        <v>XXX145/10</v>
      </c>
      <c r="I510" s="103" t="s">
        <v>65</v>
      </c>
      <c r="J510" s="103" t="s">
        <v>64</v>
      </c>
      <c r="K510" s="104">
        <v>0.36458333333333331</v>
      </c>
      <c r="L510" s="105">
        <v>0.3659722222222222</v>
      </c>
      <c r="M510" s="34" t="s">
        <v>19</v>
      </c>
      <c r="N510" s="105">
        <v>0.41319444444444442</v>
      </c>
      <c r="O510" s="34" t="s">
        <v>43</v>
      </c>
      <c r="P510" s="35" t="str">
        <f t="shared" si="307"/>
        <v>OK</v>
      </c>
      <c r="Q510" s="36">
        <f t="shared" si="308"/>
        <v>4.7222222222222221E-2</v>
      </c>
      <c r="R510" s="36">
        <f t="shared" si="309"/>
        <v>1.388888888888884E-3</v>
      </c>
      <c r="S510" s="36">
        <f t="shared" si="310"/>
        <v>4.8611111111111105E-2</v>
      </c>
      <c r="T510" s="36">
        <f t="shared" si="312"/>
        <v>3.6111111111111094E-2</v>
      </c>
      <c r="U510" s="35">
        <v>38.4</v>
      </c>
      <c r="V510" s="35">
        <f>INDEX('Počty dní'!A:E,MATCH(E510,'Počty dní'!C:C,0),4)</f>
        <v>205</v>
      </c>
      <c r="W510" s="65">
        <f t="shared" si="311"/>
        <v>7872</v>
      </c>
    </row>
    <row r="511" spans="1:48" x14ac:dyDescent="0.3">
      <c r="A511" s="171">
        <v>232</v>
      </c>
      <c r="B511" s="35">
        <v>2032</v>
      </c>
      <c r="C511" s="35" t="s">
        <v>18</v>
      </c>
      <c r="D511" s="132"/>
      <c r="E511" s="98" t="str">
        <f>CONCATENATE(C511,D511)</f>
        <v>X</v>
      </c>
      <c r="F511" s="35" t="s">
        <v>108</v>
      </c>
      <c r="G511" s="132">
        <v>14</v>
      </c>
      <c r="H511" s="35" t="str">
        <f>CONCATENATE(F511,"/",G511)</f>
        <v>XXX117/14</v>
      </c>
      <c r="I511" s="97" t="s">
        <v>65</v>
      </c>
      <c r="J511" s="103" t="s">
        <v>64</v>
      </c>
      <c r="K511" s="99">
        <v>0.43819444444444444</v>
      </c>
      <c r="L511" s="100">
        <v>0.43888888888888888</v>
      </c>
      <c r="M511" s="101" t="s">
        <v>43</v>
      </c>
      <c r="N511" s="100">
        <v>0.47430555555555554</v>
      </c>
      <c r="O511" s="101" t="s">
        <v>21</v>
      </c>
      <c r="P511" s="35" t="str">
        <f t="shared" si="307"/>
        <v>OK</v>
      </c>
      <c r="Q511" s="36">
        <f t="shared" si="308"/>
        <v>3.5416666666666652E-2</v>
      </c>
      <c r="R511" s="36">
        <f t="shared" si="309"/>
        <v>6.9444444444444198E-4</v>
      </c>
      <c r="S511" s="36">
        <f t="shared" si="310"/>
        <v>3.6111111111111094E-2</v>
      </c>
      <c r="T511" s="36">
        <f t="shared" si="312"/>
        <v>2.5000000000000022E-2</v>
      </c>
      <c r="U511" s="35">
        <v>31.6</v>
      </c>
      <c r="V511" s="35">
        <f>INDEX('Počty dní'!A:E,MATCH(E511,'Počty dní'!C:C,0),4)</f>
        <v>205</v>
      </c>
      <c r="W511" s="65">
        <f>V511*U511</f>
        <v>6478</v>
      </c>
    </row>
    <row r="512" spans="1:48" x14ac:dyDescent="0.3">
      <c r="A512" s="171">
        <v>232</v>
      </c>
      <c r="B512" s="35">
        <v>2032</v>
      </c>
      <c r="C512" s="34" t="s">
        <v>18</v>
      </c>
      <c r="D512" s="103"/>
      <c r="E512" s="34" t="str">
        <f t="shared" ref="E512:E517" si="313">CONCATENATE(C512,D512)</f>
        <v>X</v>
      </c>
      <c r="F512" s="34" t="s">
        <v>127</v>
      </c>
      <c r="G512" s="34">
        <v>7</v>
      </c>
      <c r="H512" s="34" t="str">
        <f t="shared" ref="H512:H517" si="314">CONCATENATE(F512,"/",G512)</f>
        <v>XXX156/7</v>
      </c>
      <c r="I512" s="103" t="s">
        <v>65</v>
      </c>
      <c r="J512" s="103" t="s">
        <v>64</v>
      </c>
      <c r="K512" s="104">
        <v>0.52569444444444446</v>
      </c>
      <c r="L512" s="105">
        <v>0.52777777777777779</v>
      </c>
      <c r="M512" s="34" t="s">
        <v>21</v>
      </c>
      <c r="N512" s="105">
        <v>0.5395833333333333</v>
      </c>
      <c r="O512" s="34" t="s">
        <v>56</v>
      </c>
      <c r="P512" s="35" t="str">
        <f t="shared" si="307"/>
        <v>OK</v>
      </c>
      <c r="Q512" s="36">
        <f t="shared" si="308"/>
        <v>1.1805555555555514E-2</v>
      </c>
      <c r="R512" s="36">
        <f t="shared" si="309"/>
        <v>2.0833333333333259E-3</v>
      </c>
      <c r="S512" s="36">
        <f t="shared" si="310"/>
        <v>1.388888888888884E-2</v>
      </c>
      <c r="T512" s="36">
        <f t="shared" si="312"/>
        <v>5.1388888888888928E-2</v>
      </c>
      <c r="U512" s="35">
        <v>9.8000000000000007</v>
      </c>
      <c r="V512" s="35">
        <f>INDEX('Počty dní'!A:E,MATCH(E512,'Počty dní'!C:C,0),4)</f>
        <v>205</v>
      </c>
      <c r="W512" s="65">
        <f t="shared" ref="W512:W517" si="315">V512*U512</f>
        <v>2009.0000000000002</v>
      </c>
    </row>
    <row r="513" spans="1:48" x14ac:dyDescent="0.3">
      <c r="A513" s="171">
        <v>232</v>
      </c>
      <c r="B513" s="35">
        <v>2032</v>
      </c>
      <c r="C513" s="34" t="s">
        <v>18</v>
      </c>
      <c r="D513" s="103"/>
      <c r="E513" s="34" t="str">
        <f t="shared" si="313"/>
        <v>X</v>
      </c>
      <c r="F513" s="34" t="s">
        <v>127</v>
      </c>
      <c r="G513" s="34">
        <v>10</v>
      </c>
      <c r="H513" s="34" t="str">
        <f t="shared" si="314"/>
        <v>XXX156/10</v>
      </c>
      <c r="I513" s="103" t="s">
        <v>65</v>
      </c>
      <c r="J513" s="103" t="s">
        <v>64</v>
      </c>
      <c r="K513" s="104">
        <v>0.54097222222222219</v>
      </c>
      <c r="L513" s="105">
        <v>0.54236111111111118</v>
      </c>
      <c r="M513" s="34" t="s">
        <v>56</v>
      </c>
      <c r="N513" s="105">
        <v>0.55486111111111114</v>
      </c>
      <c r="O513" s="34" t="s">
        <v>21</v>
      </c>
      <c r="P513" s="35" t="str">
        <f t="shared" si="307"/>
        <v>OK</v>
      </c>
      <c r="Q513" s="36">
        <f t="shared" si="308"/>
        <v>1.2499999999999956E-2</v>
      </c>
      <c r="R513" s="36">
        <f t="shared" si="309"/>
        <v>1.388888888888995E-3</v>
      </c>
      <c r="S513" s="36">
        <f t="shared" si="310"/>
        <v>1.3888888888888951E-2</v>
      </c>
      <c r="T513" s="36">
        <f t="shared" si="312"/>
        <v>1.388888888888884E-3</v>
      </c>
      <c r="U513" s="35">
        <v>9.8000000000000007</v>
      </c>
      <c r="V513" s="35">
        <f>INDEX('Počty dní'!A:E,MATCH(E513,'Počty dní'!C:C,0),4)</f>
        <v>205</v>
      </c>
      <c r="W513" s="65">
        <f t="shared" si="315"/>
        <v>2009.0000000000002</v>
      </c>
    </row>
    <row r="514" spans="1:48" x14ac:dyDescent="0.3">
      <c r="A514" s="171">
        <v>232</v>
      </c>
      <c r="B514" s="35">
        <v>2032</v>
      </c>
      <c r="C514" s="35" t="s">
        <v>18</v>
      </c>
      <c r="D514" s="132">
        <v>10</v>
      </c>
      <c r="E514" s="98" t="str">
        <f t="shared" si="313"/>
        <v>X10</v>
      </c>
      <c r="F514" s="35" t="s">
        <v>110</v>
      </c>
      <c r="G514" s="132">
        <v>11</v>
      </c>
      <c r="H514" s="35" t="str">
        <f t="shared" si="314"/>
        <v>XXX119/11</v>
      </c>
      <c r="I514" s="103" t="s">
        <v>64</v>
      </c>
      <c r="J514" s="103" t="s">
        <v>64</v>
      </c>
      <c r="K514" s="99">
        <v>0.55486111111111114</v>
      </c>
      <c r="L514" s="149">
        <v>0.55694444444444446</v>
      </c>
      <c r="M514" s="101" t="s">
        <v>21</v>
      </c>
      <c r="N514" s="100">
        <v>0.56597222222222221</v>
      </c>
      <c r="O514" s="102" t="s">
        <v>93</v>
      </c>
      <c r="P514" s="35" t="str">
        <f t="shared" si="307"/>
        <v>OK</v>
      </c>
      <c r="Q514" s="36">
        <f t="shared" si="308"/>
        <v>9.0277777777777457E-3</v>
      </c>
      <c r="R514" s="36">
        <f t="shared" si="309"/>
        <v>2.0833333333333259E-3</v>
      </c>
      <c r="S514" s="36">
        <f t="shared" si="310"/>
        <v>1.1111111111111072E-2</v>
      </c>
      <c r="T514" s="36">
        <f t="shared" si="312"/>
        <v>0</v>
      </c>
      <c r="U514" s="35">
        <v>7.5</v>
      </c>
      <c r="V514" s="35">
        <f>INDEX('Počty dní'!A:E,MATCH(E514,'Počty dní'!C:C,0),4)</f>
        <v>195</v>
      </c>
      <c r="W514" s="65">
        <f t="shared" si="315"/>
        <v>1462.5</v>
      </c>
    </row>
    <row r="515" spans="1:48" x14ac:dyDescent="0.3">
      <c r="A515" s="171">
        <v>232</v>
      </c>
      <c r="B515" s="35">
        <v>2032</v>
      </c>
      <c r="C515" s="35" t="s">
        <v>18</v>
      </c>
      <c r="D515" s="132">
        <v>10</v>
      </c>
      <c r="E515" s="98" t="str">
        <f t="shared" si="313"/>
        <v>X10</v>
      </c>
      <c r="F515" s="35" t="s">
        <v>110</v>
      </c>
      <c r="G515" s="132">
        <v>14</v>
      </c>
      <c r="H515" s="35" t="str">
        <f t="shared" si="314"/>
        <v>XXX119/14</v>
      </c>
      <c r="I515" s="97" t="s">
        <v>65</v>
      </c>
      <c r="J515" s="103" t="s">
        <v>64</v>
      </c>
      <c r="K515" s="99">
        <v>0.5708333333333333</v>
      </c>
      <c r="L515" s="149">
        <v>0.57152777777777775</v>
      </c>
      <c r="M515" s="101" t="s">
        <v>93</v>
      </c>
      <c r="N515" s="100">
        <v>0.58124999999999993</v>
      </c>
      <c r="O515" s="102" t="s">
        <v>21</v>
      </c>
      <c r="P515" s="35" t="str">
        <f t="shared" si="307"/>
        <v>OK</v>
      </c>
      <c r="Q515" s="36">
        <f t="shared" si="308"/>
        <v>9.7222222222221877E-3</v>
      </c>
      <c r="R515" s="36">
        <f t="shared" si="309"/>
        <v>6.9444444444444198E-4</v>
      </c>
      <c r="S515" s="36">
        <f t="shared" si="310"/>
        <v>1.041666666666663E-2</v>
      </c>
      <c r="T515" s="36">
        <f t="shared" si="312"/>
        <v>4.8611111111110938E-3</v>
      </c>
      <c r="U515" s="35">
        <v>7.5</v>
      </c>
      <c r="V515" s="35">
        <f>INDEX('Počty dní'!A:E,MATCH(E515,'Počty dní'!C:C,0),4)</f>
        <v>195</v>
      </c>
      <c r="W515" s="65">
        <f t="shared" si="315"/>
        <v>1462.5</v>
      </c>
    </row>
    <row r="516" spans="1:48" x14ac:dyDescent="0.3">
      <c r="A516" s="171">
        <v>232</v>
      </c>
      <c r="B516" s="35">
        <v>2032</v>
      </c>
      <c r="C516" s="34" t="s">
        <v>18</v>
      </c>
      <c r="D516" s="103"/>
      <c r="E516" s="34" t="str">
        <f t="shared" si="313"/>
        <v>X</v>
      </c>
      <c r="F516" s="34" t="s">
        <v>111</v>
      </c>
      <c r="G516" s="34">
        <v>30</v>
      </c>
      <c r="H516" s="34" t="str">
        <f t="shared" si="314"/>
        <v>XXX130/30</v>
      </c>
      <c r="I516" s="103" t="s">
        <v>64</v>
      </c>
      <c r="J516" s="103" t="s">
        <v>64</v>
      </c>
      <c r="K516" s="99">
        <v>0.58680555555555558</v>
      </c>
      <c r="L516" s="149">
        <v>0.59027777777777779</v>
      </c>
      <c r="M516" s="101" t="s">
        <v>21</v>
      </c>
      <c r="N516" s="100">
        <v>0.62152777777777779</v>
      </c>
      <c r="O516" s="102" t="s">
        <v>60</v>
      </c>
      <c r="P516" s="35" t="str">
        <f t="shared" si="307"/>
        <v>OK</v>
      </c>
      <c r="Q516" s="36">
        <f t="shared" si="308"/>
        <v>3.125E-2</v>
      </c>
      <c r="R516" s="36">
        <f t="shared" si="309"/>
        <v>3.4722222222222099E-3</v>
      </c>
      <c r="S516" s="36">
        <f t="shared" si="310"/>
        <v>3.472222222222221E-2</v>
      </c>
      <c r="T516" s="36">
        <f t="shared" si="312"/>
        <v>5.5555555555556468E-3</v>
      </c>
      <c r="U516" s="35">
        <v>27.7</v>
      </c>
      <c r="V516" s="35">
        <f>INDEX('Počty dní'!A:E,MATCH(E516,'Počty dní'!C:C,0),4)</f>
        <v>205</v>
      </c>
      <c r="W516" s="65">
        <f t="shared" si="315"/>
        <v>5678.5</v>
      </c>
    </row>
    <row r="517" spans="1:48" x14ac:dyDescent="0.3">
      <c r="A517" s="171">
        <v>232</v>
      </c>
      <c r="B517" s="35">
        <v>2032</v>
      </c>
      <c r="C517" s="34" t="s">
        <v>18</v>
      </c>
      <c r="D517" s="103"/>
      <c r="E517" s="34" t="str">
        <f t="shared" si="313"/>
        <v>X</v>
      </c>
      <c r="F517" s="34" t="s">
        <v>111</v>
      </c>
      <c r="G517" s="34">
        <v>33</v>
      </c>
      <c r="H517" s="34" t="str">
        <f t="shared" si="314"/>
        <v>XXX130/33</v>
      </c>
      <c r="I517" s="103" t="s">
        <v>64</v>
      </c>
      <c r="J517" s="103" t="s">
        <v>64</v>
      </c>
      <c r="K517" s="99">
        <v>0.625</v>
      </c>
      <c r="L517" s="149">
        <v>0.62847222222222221</v>
      </c>
      <c r="M517" s="101" t="s">
        <v>60</v>
      </c>
      <c r="N517" s="100">
        <v>0.65972222222222221</v>
      </c>
      <c r="O517" s="102" t="s">
        <v>21</v>
      </c>
      <c r="P517" s="35" t="str">
        <f t="shared" si="307"/>
        <v>OK</v>
      </c>
      <c r="Q517" s="36">
        <f t="shared" si="308"/>
        <v>3.125E-2</v>
      </c>
      <c r="R517" s="36">
        <f t="shared" si="309"/>
        <v>3.4722222222222099E-3</v>
      </c>
      <c r="S517" s="36">
        <f t="shared" si="310"/>
        <v>3.472222222222221E-2</v>
      </c>
      <c r="T517" s="36">
        <f t="shared" si="312"/>
        <v>3.4722222222222099E-3</v>
      </c>
      <c r="U517" s="35">
        <v>27.7</v>
      </c>
      <c r="V517" s="35">
        <f>INDEX('Počty dní'!A:E,MATCH(E517,'Počty dní'!C:C,0),4)</f>
        <v>205</v>
      </c>
      <c r="W517" s="65">
        <f t="shared" si="315"/>
        <v>5678.5</v>
      </c>
    </row>
    <row r="518" spans="1:48" ht="15" thickBot="1" x14ac:dyDescent="0.35">
      <c r="A518" s="172">
        <v>232</v>
      </c>
      <c r="B518" s="37">
        <v>2032</v>
      </c>
      <c r="C518" s="75" t="s">
        <v>18</v>
      </c>
      <c r="D518" s="151"/>
      <c r="E518" s="75" t="str">
        <f t="shared" si="305"/>
        <v>X</v>
      </c>
      <c r="F518" s="37" t="s">
        <v>124</v>
      </c>
      <c r="G518" s="75">
        <v>21</v>
      </c>
      <c r="H518" s="75" t="str">
        <f t="shared" si="306"/>
        <v>XXX151/21</v>
      </c>
      <c r="I518" s="151" t="s">
        <v>65</v>
      </c>
      <c r="J518" s="151" t="s">
        <v>64</v>
      </c>
      <c r="K518" s="173">
        <v>0.69236111111111109</v>
      </c>
      <c r="L518" s="174">
        <v>0.69444444444444453</v>
      </c>
      <c r="M518" s="75" t="s">
        <v>21</v>
      </c>
      <c r="N518" s="174">
        <v>0.70694444444444438</v>
      </c>
      <c r="O518" s="75" t="s">
        <v>49</v>
      </c>
      <c r="P518" s="37"/>
      <c r="Q518" s="68">
        <f t="shared" si="308"/>
        <v>1.2499999999999845E-2</v>
      </c>
      <c r="R518" s="68">
        <f t="shared" si="309"/>
        <v>2.083333333333437E-3</v>
      </c>
      <c r="S518" s="68">
        <f t="shared" si="310"/>
        <v>1.4583333333333282E-2</v>
      </c>
      <c r="T518" s="68">
        <f t="shared" si="312"/>
        <v>3.2638888888888884E-2</v>
      </c>
      <c r="U518" s="37">
        <v>7.4</v>
      </c>
      <c r="V518" s="37">
        <f>INDEX('Počty dní'!A:E,MATCH(E518,'Počty dní'!C:C,0),4)</f>
        <v>205</v>
      </c>
      <c r="W518" s="69">
        <f t="shared" si="311"/>
        <v>1517</v>
      </c>
    </row>
    <row r="519" spans="1:48" ht="15" thickBot="1" x14ac:dyDescent="0.35">
      <c r="A519" s="115" t="str">
        <f ca="1">CONCATENATE(INDIRECT("R[-3]C[0]",FALSE),"celkem")</f>
        <v>232celkem</v>
      </c>
      <c r="B519" s="70"/>
      <c r="C519" s="70" t="str">
        <f ca="1">INDIRECT("R[-1]C[12]",FALSE)</f>
        <v>Hamry n.Sáz.,Šlakhamry</v>
      </c>
      <c r="D519" s="80"/>
      <c r="E519" s="70"/>
      <c r="F519" s="80"/>
      <c r="G519" s="70"/>
      <c r="H519" s="116"/>
      <c r="I519" s="117"/>
      <c r="J519" s="118" t="str">
        <f ca="1">INDIRECT("R[-3]C[0]",FALSE)</f>
        <v>V</v>
      </c>
      <c r="K519" s="119"/>
      <c r="L519" s="120"/>
      <c r="M519" s="121"/>
      <c r="N519" s="120"/>
      <c r="O519" s="122"/>
      <c r="P519" s="70"/>
      <c r="Q519" s="71">
        <f>SUM(Q503:Q518)</f>
        <v>0.30624999999999958</v>
      </c>
      <c r="R519" s="71">
        <f>SUM(R503:R518)</f>
        <v>2.7083333333333598E-2</v>
      </c>
      <c r="S519" s="71">
        <f>SUM(S503:S518)</f>
        <v>0.33333333333333315</v>
      </c>
      <c r="T519" s="71">
        <f>SUM(T503:T518)</f>
        <v>0.1659722222222223</v>
      </c>
      <c r="U519" s="72">
        <f>SUM(U503:U518)</f>
        <v>244.7</v>
      </c>
      <c r="V519" s="73"/>
      <c r="W519" s="74">
        <f>SUM(W503:W518)</f>
        <v>50013.5</v>
      </c>
    </row>
    <row r="520" spans="1:48" x14ac:dyDescent="0.3">
      <c r="C520" s="43"/>
      <c r="D520" s="147"/>
      <c r="E520" s="43"/>
      <c r="L520" s="139"/>
      <c r="M520" s="141"/>
      <c r="N520" s="139"/>
      <c r="O520" s="141"/>
    </row>
    <row r="521" spans="1:48" ht="15" thickBot="1" x14ac:dyDescent="0.35">
      <c r="C521" s="43"/>
      <c r="D521" s="147"/>
      <c r="E521" s="43"/>
      <c r="L521" s="139"/>
      <c r="M521" s="141"/>
      <c r="N521" s="139"/>
      <c r="O521" s="141"/>
    </row>
    <row r="522" spans="1:48" x14ac:dyDescent="0.3">
      <c r="A522" s="89">
        <v>233</v>
      </c>
      <c r="B522" s="32">
        <v>2033</v>
      </c>
      <c r="C522" s="32" t="s">
        <v>18</v>
      </c>
      <c r="D522" s="90"/>
      <c r="E522" s="32" t="str">
        <f t="shared" ref="E522:E538" si="316">CONCATENATE(C522,D522)</f>
        <v>X</v>
      </c>
      <c r="F522" s="32" t="s">
        <v>126</v>
      </c>
      <c r="G522" s="32">
        <v>2</v>
      </c>
      <c r="H522" s="32" t="str">
        <f t="shared" ref="H522:H538" si="317">CONCATENATE(F522,"/",G522)</f>
        <v>XXX155/2</v>
      </c>
      <c r="I522" s="90" t="s">
        <v>65</v>
      </c>
      <c r="J522" s="90" t="s">
        <v>65</v>
      </c>
      <c r="K522" s="169">
        <v>0.1875</v>
      </c>
      <c r="L522" s="170">
        <v>0.18819444444444444</v>
      </c>
      <c r="M522" s="32" t="s">
        <v>53</v>
      </c>
      <c r="N522" s="170">
        <v>0.22083333333333333</v>
      </c>
      <c r="O522" s="32" t="s">
        <v>21</v>
      </c>
      <c r="P522" s="32" t="str">
        <f t="shared" ref="P522:P537" si="318">IF(M523=O522,"OK","POZOR")</f>
        <v>OK</v>
      </c>
      <c r="Q522" s="67">
        <f t="shared" ref="Q522:Q538" si="319">IF(ISNUMBER(G522),N522-L522,IF(F522="přejezd",N522-L522,0))</f>
        <v>3.2638888888888884E-2</v>
      </c>
      <c r="R522" s="67">
        <f t="shared" ref="R522:R538" si="320">IF(ISNUMBER(G522),L522-K522,0)</f>
        <v>6.9444444444444198E-4</v>
      </c>
      <c r="S522" s="67">
        <f t="shared" ref="S522:S538" si="321">Q522+R522</f>
        <v>3.3333333333333326E-2</v>
      </c>
      <c r="T522" s="67"/>
      <c r="U522" s="32">
        <v>29</v>
      </c>
      <c r="V522" s="32">
        <f>INDEX('Počty dní'!A:E,MATCH(E522,'Počty dní'!C:C,0),4)</f>
        <v>205</v>
      </c>
      <c r="W522" s="33">
        <f t="shared" ref="W522:W538" si="322">V522*U522</f>
        <v>5945</v>
      </c>
    </row>
    <row r="523" spans="1:48" x14ac:dyDescent="0.3">
      <c r="A523" s="171">
        <v>233</v>
      </c>
      <c r="B523" s="35">
        <v>2033</v>
      </c>
      <c r="C523" s="34" t="s">
        <v>18</v>
      </c>
      <c r="D523" s="103"/>
      <c r="E523" s="34" t="str">
        <f t="shared" si="316"/>
        <v>X</v>
      </c>
      <c r="F523" s="34" t="s">
        <v>127</v>
      </c>
      <c r="G523" s="34">
        <v>1</v>
      </c>
      <c r="H523" s="34" t="str">
        <f t="shared" si="317"/>
        <v>XXX156/1</v>
      </c>
      <c r="I523" s="103" t="s">
        <v>65</v>
      </c>
      <c r="J523" s="103" t="s">
        <v>65</v>
      </c>
      <c r="K523" s="104">
        <v>0.22083333333333333</v>
      </c>
      <c r="L523" s="105">
        <v>0.22222222222222221</v>
      </c>
      <c r="M523" s="34" t="s">
        <v>21</v>
      </c>
      <c r="N523" s="105">
        <v>0.22847222222222222</v>
      </c>
      <c r="O523" s="34" t="s">
        <v>55</v>
      </c>
      <c r="P523" s="35" t="str">
        <f t="shared" si="318"/>
        <v>OK</v>
      </c>
      <c r="Q523" s="36">
        <f t="shared" si="319"/>
        <v>6.2500000000000056E-3</v>
      </c>
      <c r="R523" s="36">
        <f t="shared" si="320"/>
        <v>1.388888888888884E-3</v>
      </c>
      <c r="S523" s="36">
        <f t="shared" si="321"/>
        <v>7.6388888888888895E-3</v>
      </c>
      <c r="T523" s="36">
        <f t="shared" ref="T523:T538" si="323">K523-N522</f>
        <v>0</v>
      </c>
      <c r="U523" s="35">
        <v>6.8</v>
      </c>
      <c r="V523" s="35">
        <f>INDEX('Počty dní'!A:E,MATCH(E523,'Počty dní'!C:C,0),4)</f>
        <v>205</v>
      </c>
      <c r="W523" s="65">
        <f t="shared" si="322"/>
        <v>1394</v>
      </c>
    </row>
    <row r="524" spans="1:48" x14ac:dyDescent="0.3">
      <c r="A524" s="171">
        <v>233</v>
      </c>
      <c r="B524" s="35">
        <v>2033</v>
      </c>
      <c r="C524" s="34" t="s">
        <v>18</v>
      </c>
      <c r="D524" s="103"/>
      <c r="E524" s="34" t="str">
        <f t="shared" si="316"/>
        <v>X</v>
      </c>
      <c r="F524" s="34" t="s">
        <v>127</v>
      </c>
      <c r="G524" s="34">
        <v>4</v>
      </c>
      <c r="H524" s="34" t="str">
        <f t="shared" si="317"/>
        <v>XXX156/4</v>
      </c>
      <c r="I524" s="103" t="s">
        <v>65</v>
      </c>
      <c r="J524" s="103" t="s">
        <v>65</v>
      </c>
      <c r="K524" s="104">
        <v>0.22847222222222222</v>
      </c>
      <c r="L524" s="105">
        <v>0.22916666666666666</v>
      </c>
      <c r="M524" s="34" t="s">
        <v>55</v>
      </c>
      <c r="N524" s="105">
        <v>0.23680555555555557</v>
      </c>
      <c r="O524" s="34" t="s">
        <v>52</v>
      </c>
      <c r="P524" s="35" t="str">
        <f t="shared" si="318"/>
        <v>OK</v>
      </c>
      <c r="Q524" s="36">
        <f t="shared" si="319"/>
        <v>7.6388888888889173E-3</v>
      </c>
      <c r="R524" s="36">
        <f t="shared" si="320"/>
        <v>6.9444444444444198E-4</v>
      </c>
      <c r="S524" s="36">
        <f t="shared" si="321"/>
        <v>8.3333333333333592E-3</v>
      </c>
      <c r="T524" s="36">
        <f t="shared" si="323"/>
        <v>0</v>
      </c>
      <c r="U524" s="35">
        <v>6.8</v>
      </c>
      <c r="V524" s="35">
        <f>INDEX('Počty dní'!A:E,MATCH(E524,'Počty dní'!C:C,0),4)</f>
        <v>205</v>
      </c>
      <c r="W524" s="65">
        <f t="shared" si="322"/>
        <v>1394</v>
      </c>
    </row>
    <row r="525" spans="1:48" x14ac:dyDescent="0.3">
      <c r="A525" s="171">
        <v>233</v>
      </c>
      <c r="B525" s="35">
        <v>2033</v>
      </c>
      <c r="C525" s="35" t="s">
        <v>18</v>
      </c>
      <c r="D525" s="97"/>
      <c r="E525" s="35" t="str">
        <f t="shared" si="316"/>
        <v>X</v>
      </c>
      <c r="F525" s="35" t="s">
        <v>72</v>
      </c>
      <c r="G525" s="35"/>
      <c r="H525" s="35" t="str">
        <f t="shared" si="317"/>
        <v>přejezd/</v>
      </c>
      <c r="I525" s="103"/>
      <c r="J525" s="103" t="s">
        <v>65</v>
      </c>
      <c r="K525" s="99">
        <v>0.23680555555555557</v>
      </c>
      <c r="L525" s="100">
        <v>0.23680555555555557</v>
      </c>
      <c r="M525" s="34" t="s">
        <v>52</v>
      </c>
      <c r="N525" s="100">
        <v>0.2388888888888889</v>
      </c>
      <c r="O525" s="34" t="s">
        <v>21</v>
      </c>
      <c r="P525" s="35" t="str">
        <f t="shared" si="318"/>
        <v>OK</v>
      </c>
      <c r="Q525" s="36">
        <f t="shared" si="319"/>
        <v>2.0833333333333259E-3</v>
      </c>
      <c r="R525" s="36">
        <f t="shared" si="320"/>
        <v>0</v>
      </c>
      <c r="S525" s="36">
        <f t="shared" si="321"/>
        <v>2.0833333333333259E-3</v>
      </c>
      <c r="T525" s="36">
        <f t="shared" si="323"/>
        <v>0</v>
      </c>
      <c r="U525" s="35">
        <v>0</v>
      </c>
      <c r="V525" s="35">
        <f>INDEX('Počty dní'!A:E,MATCH(E525,'Počty dní'!C:C,0),4)</f>
        <v>205</v>
      </c>
      <c r="W525" s="65">
        <f t="shared" si="322"/>
        <v>0</v>
      </c>
      <c r="AL525" s="6"/>
      <c r="AM525" s="6"/>
      <c r="AP525" s="7"/>
      <c r="AQ525" s="7"/>
      <c r="AR525" s="7"/>
      <c r="AS525" s="7"/>
      <c r="AT525" s="7"/>
      <c r="AU525" s="8"/>
      <c r="AV525" s="8"/>
    </row>
    <row r="526" spans="1:48" x14ac:dyDescent="0.3">
      <c r="A526" s="171">
        <v>233</v>
      </c>
      <c r="B526" s="35">
        <v>2033</v>
      </c>
      <c r="C526" s="34" t="s">
        <v>18</v>
      </c>
      <c r="D526" s="103"/>
      <c r="E526" s="34" t="str">
        <f>CONCATENATE(C526,D526)</f>
        <v>X</v>
      </c>
      <c r="F526" s="34" t="s">
        <v>126</v>
      </c>
      <c r="G526" s="34">
        <v>3</v>
      </c>
      <c r="H526" s="34" t="str">
        <f>CONCATENATE(F526,"/",G526)</f>
        <v>XXX155/3</v>
      </c>
      <c r="I526" s="103" t="s">
        <v>65</v>
      </c>
      <c r="J526" s="103" t="s">
        <v>65</v>
      </c>
      <c r="K526" s="104">
        <v>0.28055555555555556</v>
      </c>
      <c r="L526" s="105">
        <v>0.28194444444444444</v>
      </c>
      <c r="M526" s="34" t="s">
        <v>21</v>
      </c>
      <c r="N526" s="105">
        <v>0.31388888888888888</v>
      </c>
      <c r="O526" s="34" t="s">
        <v>53</v>
      </c>
      <c r="P526" s="35" t="str">
        <f t="shared" si="318"/>
        <v>OK</v>
      </c>
      <c r="Q526" s="36">
        <f t="shared" si="319"/>
        <v>3.1944444444444442E-2</v>
      </c>
      <c r="R526" s="36">
        <f t="shared" si="320"/>
        <v>1.388888888888884E-3</v>
      </c>
      <c r="S526" s="36">
        <f t="shared" si="321"/>
        <v>3.3333333333333326E-2</v>
      </c>
      <c r="T526" s="36">
        <f t="shared" si="323"/>
        <v>4.1666666666666657E-2</v>
      </c>
      <c r="U526" s="35">
        <v>29</v>
      </c>
      <c r="V526" s="35">
        <f>INDEX('Počty dní'!A:E,MATCH(E526,'Počty dní'!C:C,0),4)</f>
        <v>205</v>
      </c>
      <c r="W526" s="65">
        <f>V526*U526</f>
        <v>5945</v>
      </c>
    </row>
    <row r="527" spans="1:48" x14ac:dyDescent="0.3">
      <c r="A527" s="171">
        <v>233</v>
      </c>
      <c r="B527" s="35">
        <v>2033</v>
      </c>
      <c r="C527" s="34" t="s">
        <v>18</v>
      </c>
      <c r="D527" s="103"/>
      <c r="E527" s="34" t="str">
        <f>CONCATENATE(C527,D527)</f>
        <v>X</v>
      </c>
      <c r="F527" s="34" t="s">
        <v>126</v>
      </c>
      <c r="G527" s="34">
        <v>8</v>
      </c>
      <c r="H527" s="34" t="str">
        <f>CONCATENATE(F527,"/",G527)</f>
        <v>XXX155/8</v>
      </c>
      <c r="I527" s="103" t="s">
        <v>65</v>
      </c>
      <c r="J527" s="103" t="s">
        <v>65</v>
      </c>
      <c r="K527" s="104">
        <v>0.39444444444444443</v>
      </c>
      <c r="L527" s="105">
        <v>0.39652777777777781</v>
      </c>
      <c r="M527" s="34" t="s">
        <v>53</v>
      </c>
      <c r="N527" s="105">
        <v>0.4291666666666667</v>
      </c>
      <c r="O527" s="34" t="s">
        <v>21</v>
      </c>
      <c r="P527" s="35" t="str">
        <f t="shared" si="318"/>
        <v>OK</v>
      </c>
      <c r="Q527" s="36">
        <f t="shared" si="319"/>
        <v>3.2638888888888884E-2</v>
      </c>
      <c r="R527" s="36">
        <f t="shared" si="320"/>
        <v>2.0833333333333814E-3</v>
      </c>
      <c r="S527" s="36">
        <f t="shared" si="321"/>
        <v>3.4722222222222265E-2</v>
      </c>
      <c r="T527" s="36">
        <f t="shared" si="323"/>
        <v>8.0555555555555547E-2</v>
      </c>
      <c r="U527" s="35">
        <v>29</v>
      </c>
      <c r="V527" s="35">
        <f>INDEX('Počty dní'!A:E,MATCH(E527,'Počty dní'!C:C,0),4)</f>
        <v>205</v>
      </c>
      <c r="W527" s="65">
        <f>V527*U527</f>
        <v>5945</v>
      </c>
    </row>
    <row r="528" spans="1:48" x14ac:dyDescent="0.3">
      <c r="A528" s="171">
        <v>233</v>
      </c>
      <c r="B528" s="35">
        <v>2033</v>
      </c>
      <c r="C528" s="34" t="s">
        <v>18</v>
      </c>
      <c r="D528" s="103"/>
      <c r="E528" s="34" t="str">
        <f>CONCATENATE(C528,D528)</f>
        <v>X</v>
      </c>
      <c r="F528" s="34" t="s">
        <v>126</v>
      </c>
      <c r="G528" s="34">
        <v>5</v>
      </c>
      <c r="H528" s="34" t="str">
        <f>CONCATENATE(F528,"/",G528)</f>
        <v>XXX155/5</v>
      </c>
      <c r="I528" s="103" t="s">
        <v>65</v>
      </c>
      <c r="J528" s="103" t="s">
        <v>65</v>
      </c>
      <c r="K528" s="104">
        <v>0.48472222222222222</v>
      </c>
      <c r="L528" s="105">
        <v>0.48680555555555555</v>
      </c>
      <c r="M528" s="34" t="s">
        <v>21</v>
      </c>
      <c r="N528" s="105">
        <v>0.52083333333333337</v>
      </c>
      <c r="O528" s="34" t="s">
        <v>53</v>
      </c>
      <c r="P528" s="35" t="str">
        <f t="shared" si="318"/>
        <v>OK</v>
      </c>
      <c r="Q528" s="36">
        <f t="shared" si="319"/>
        <v>3.4027777777777823E-2</v>
      </c>
      <c r="R528" s="36">
        <f t="shared" si="320"/>
        <v>2.0833333333333259E-3</v>
      </c>
      <c r="S528" s="36">
        <f t="shared" si="321"/>
        <v>3.6111111111111149E-2</v>
      </c>
      <c r="T528" s="36">
        <f t="shared" si="323"/>
        <v>5.5555555555555525E-2</v>
      </c>
      <c r="U528" s="35">
        <v>30.7</v>
      </c>
      <c r="V528" s="35">
        <f>INDEX('Počty dní'!A:E,MATCH(E528,'Počty dní'!C:C,0),4)</f>
        <v>205</v>
      </c>
      <c r="W528" s="65">
        <f>V528*U528</f>
        <v>6293.5</v>
      </c>
    </row>
    <row r="529" spans="1:23" x14ac:dyDescent="0.3">
      <c r="A529" s="171">
        <v>233</v>
      </c>
      <c r="B529" s="35">
        <v>2033</v>
      </c>
      <c r="C529" s="34" t="s">
        <v>18</v>
      </c>
      <c r="D529" s="103"/>
      <c r="E529" s="34" t="str">
        <f>CONCATENATE(C529,D529)</f>
        <v>X</v>
      </c>
      <c r="F529" s="34" t="s">
        <v>126</v>
      </c>
      <c r="G529" s="34">
        <v>10</v>
      </c>
      <c r="H529" s="34" t="str">
        <f>CONCATENATE(F529,"/",G529)</f>
        <v>XXX155/10</v>
      </c>
      <c r="I529" s="103" t="s">
        <v>65</v>
      </c>
      <c r="J529" s="103" t="s">
        <v>65</v>
      </c>
      <c r="K529" s="104">
        <v>0.52083333333333337</v>
      </c>
      <c r="L529" s="105">
        <v>0.52152777777777781</v>
      </c>
      <c r="M529" s="34" t="s">
        <v>53</v>
      </c>
      <c r="N529" s="105">
        <v>0.55625000000000002</v>
      </c>
      <c r="O529" s="34" t="s">
        <v>21</v>
      </c>
      <c r="P529" s="35" t="str">
        <f t="shared" si="318"/>
        <v>OK</v>
      </c>
      <c r="Q529" s="36">
        <f t="shared" si="319"/>
        <v>3.472222222222221E-2</v>
      </c>
      <c r="R529" s="36">
        <f t="shared" si="320"/>
        <v>6.9444444444444198E-4</v>
      </c>
      <c r="S529" s="36">
        <f t="shared" si="321"/>
        <v>3.5416666666666652E-2</v>
      </c>
      <c r="T529" s="36">
        <f t="shared" si="323"/>
        <v>0</v>
      </c>
      <c r="U529" s="35">
        <v>29</v>
      </c>
      <c r="V529" s="35">
        <f>INDEX('Počty dní'!A:E,MATCH(E529,'Počty dní'!C:C,0),4)</f>
        <v>205</v>
      </c>
      <c r="W529" s="65">
        <f>V529*U529</f>
        <v>5945</v>
      </c>
    </row>
    <row r="530" spans="1:23" x14ac:dyDescent="0.3">
      <c r="A530" s="171">
        <v>233</v>
      </c>
      <c r="B530" s="35">
        <v>2033</v>
      </c>
      <c r="C530" s="34" t="s">
        <v>18</v>
      </c>
      <c r="D530" s="103">
        <v>10</v>
      </c>
      <c r="E530" s="34" t="str">
        <f t="shared" si="316"/>
        <v>X10</v>
      </c>
      <c r="F530" s="34" t="s">
        <v>119</v>
      </c>
      <c r="G530" s="34">
        <v>15</v>
      </c>
      <c r="H530" s="34" t="str">
        <f t="shared" si="317"/>
        <v>XXX143/15</v>
      </c>
      <c r="I530" s="103" t="s">
        <v>65</v>
      </c>
      <c r="J530" s="103" t="s">
        <v>65</v>
      </c>
      <c r="K530" s="104">
        <v>0.56805555555555554</v>
      </c>
      <c r="L530" s="105">
        <v>0.57152777777777775</v>
      </c>
      <c r="M530" s="34" t="s">
        <v>21</v>
      </c>
      <c r="N530" s="105">
        <v>0.58402777777777781</v>
      </c>
      <c r="O530" s="34" t="s">
        <v>38</v>
      </c>
      <c r="P530" s="35" t="str">
        <f t="shared" si="318"/>
        <v>OK</v>
      </c>
      <c r="Q530" s="36">
        <f t="shared" si="319"/>
        <v>1.2500000000000067E-2</v>
      </c>
      <c r="R530" s="36">
        <f t="shared" si="320"/>
        <v>3.4722222222222099E-3</v>
      </c>
      <c r="S530" s="36">
        <f t="shared" ref="S530:S537" si="324">Q530+R530</f>
        <v>1.5972222222222276E-2</v>
      </c>
      <c r="T530" s="36">
        <f t="shared" si="323"/>
        <v>1.1805555555555514E-2</v>
      </c>
      <c r="U530" s="35">
        <v>10.5</v>
      </c>
      <c r="V530" s="35">
        <f>INDEX('Počty dní'!A:E,MATCH(E530,'Počty dní'!C:C,0),4)</f>
        <v>195</v>
      </c>
      <c r="W530" s="65">
        <f t="shared" si="322"/>
        <v>2047.5</v>
      </c>
    </row>
    <row r="531" spans="1:23" x14ac:dyDescent="0.3">
      <c r="A531" s="171">
        <v>233</v>
      </c>
      <c r="B531" s="35">
        <v>2033</v>
      </c>
      <c r="C531" s="34" t="s">
        <v>18</v>
      </c>
      <c r="D531" s="103">
        <v>10</v>
      </c>
      <c r="E531" s="34" t="str">
        <f t="shared" si="316"/>
        <v>X10</v>
      </c>
      <c r="F531" s="34" t="s">
        <v>119</v>
      </c>
      <c r="G531" s="34">
        <v>20</v>
      </c>
      <c r="H531" s="34" t="str">
        <f t="shared" si="317"/>
        <v>XXX143/20</v>
      </c>
      <c r="I531" s="103" t="s">
        <v>65</v>
      </c>
      <c r="J531" s="103" t="s">
        <v>65</v>
      </c>
      <c r="K531" s="104">
        <v>0.58402777777777781</v>
      </c>
      <c r="L531" s="105">
        <v>0.58472222222222225</v>
      </c>
      <c r="M531" s="34" t="s">
        <v>38</v>
      </c>
      <c r="N531" s="105">
        <v>0.59652777777777777</v>
      </c>
      <c r="O531" s="34" t="s">
        <v>21</v>
      </c>
      <c r="P531" s="35" t="str">
        <f t="shared" si="318"/>
        <v>OK</v>
      </c>
      <c r="Q531" s="36">
        <f t="shared" si="319"/>
        <v>1.1805555555555514E-2</v>
      </c>
      <c r="R531" s="36">
        <f t="shared" si="320"/>
        <v>6.9444444444444198E-4</v>
      </c>
      <c r="S531" s="36">
        <f t="shared" si="324"/>
        <v>1.2499999999999956E-2</v>
      </c>
      <c r="T531" s="36">
        <f t="shared" si="323"/>
        <v>0</v>
      </c>
      <c r="U531" s="35">
        <v>8.9</v>
      </c>
      <c r="V531" s="35">
        <f>INDEX('Počty dní'!A:E,MATCH(E531,'Počty dní'!C:C,0),4)</f>
        <v>195</v>
      </c>
      <c r="W531" s="65">
        <f t="shared" si="322"/>
        <v>1735.5</v>
      </c>
    </row>
    <row r="532" spans="1:23" x14ac:dyDescent="0.3">
      <c r="A532" s="171">
        <v>233</v>
      </c>
      <c r="B532" s="35">
        <v>2033</v>
      </c>
      <c r="C532" s="34" t="s">
        <v>18</v>
      </c>
      <c r="D532" s="103"/>
      <c r="E532" s="34" t="str">
        <f t="shared" si="316"/>
        <v>X</v>
      </c>
      <c r="F532" s="34" t="s">
        <v>126</v>
      </c>
      <c r="G532" s="34">
        <v>7</v>
      </c>
      <c r="H532" s="34" t="str">
        <f t="shared" si="317"/>
        <v>XXX155/7</v>
      </c>
      <c r="I532" s="103" t="s">
        <v>65</v>
      </c>
      <c r="J532" s="103" t="s">
        <v>65</v>
      </c>
      <c r="K532" s="104">
        <v>0.60833333333333328</v>
      </c>
      <c r="L532" s="105">
        <v>0.6118055555555556</v>
      </c>
      <c r="M532" s="34" t="s">
        <v>21</v>
      </c>
      <c r="N532" s="105">
        <v>0.64374999999999993</v>
      </c>
      <c r="O532" s="34" t="s">
        <v>53</v>
      </c>
      <c r="P532" s="35" t="str">
        <f t="shared" si="318"/>
        <v>OK</v>
      </c>
      <c r="Q532" s="36">
        <f t="shared" si="319"/>
        <v>3.1944444444444331E-2</v>
      </c>
      <c r="R532" s="36">
        <f t="shared" si="320"/>
        <v>3.4722222222223209E-3</v>
      </c>
      <c r="S532" s="36">
        <f t="shared" si="324"/>
        <v>3.5416666666666652E-2</v>
      </c>
      <c r="T532" s="36">
        <f t="shared" si="323"/>
        <v>1.1805555555555514E-2</v>
      </c>
      <c r="U532" s="35">
        <v>29</v>
      </c>
      <c r="V532" s="35">
        <f>INDEX('Počty dní'!A:E,MATCH(E532,'Počty dní'!C:C,0),4)</f>
        <v>205</v>
      </c>
      <c r="W532" s="65">
        <f t="shared" si="322"/>
        <v>5945</v>
      </c>
    </row>
    <row r="533" spans="1:23" x14ac:dyDescent="0.3">
      <c r="A533" s="171">
        <v>233</v>
      </c>
      <c r="B533" s="35">
        <v>2033</v>
      </c>
      <c r="C533" s="34" t="s">
        <v>18</v>
      </c>
      <c r="D533" s="103"/>
      <c r="E533" s="34" t="str">
        <f t="shared" si="316"/>
        <v>X</v>
      </c>
      <c r="F533" s="34" t="s">
        <v>126</v>
      </c>
      <c r="G533" s="34">
        <v>12</v>
      </c>
      <c r="H533" s="34" t="str">
        <f t="shared" si="317"/>
        <v>XXX155/12</v>
      </c>
      <c r="I533" s="103" t="s">
        <v>65</v>
      </c>
      <c r="J533" s="103" t="s">
        <v>65</v>
      </c>
      <c r="K533" s="104">
        <v>0.65833333333333333</v>
      </c>
      <c r="L533" s="105">
        <v>0.66041666666666665</v>
      </c>
      <c r="M533" s="34" t="s">
        <v>53</v>
      </c>
      <c r="N533" s="105">
        <v>0.69305555555555554</v>
      </c>
      <c r="O533" s="34" t="s">
        <v>21</v>
      </c>
      <c r="P533" s="35" t="str">
        <f t="shared" si="318"/>
        <v>OK</v>
      </c>
      <c r="Q533" s="36">
        <f t="shared" si="319"/>
        <v>3.2638888888888884E-2</v>
      </c>
      <c r="R533" s="36">
        <f t="shared" si="320"/>
        <v>2.0833333333333259E-3</v>
      </c>
      <c r="S533" s="36">
        <f t="shared" si="324"/>
        <v>3.472222222222221E-2</v>
      </c>
      <c r="T533" s="36">
        <f t="shared" si="323"/>
        <v>1.4583333333333393E-2</v>
      </c>
      <c r="U533" s="35">
        <v>29</v>
      </c>
      <c r="V533" s="35">
        <f>INDEX('Počty dní'!A:E,MATCH(E533,'Počty dní'!C:C,0),4)</f>
        <v>205</v>
      </c>
      <c r="W533" s="65">
        <f t="shared" si="322"/>
        <v>5945</v>
      </c>
    </row>
    <row r="534" spans="1:23" x14ac:dyDescent="0.3">
      <c r="A534" s="171">
        <v>233</v>
      </c>
      <c r="B534" s="35">
        <v>2033</v>
      </c>
      <c r="C534" s="34" t="s">
        <v>18</v>
      </c>
      <c r="D534" s="103"/>
      <c r="E534" s="34" t="str">
        <f t="shared" si="316"/>
        <v>X</v>
      </c>
      <c r="F534" s="34" t="s">
        <v>126</v>
      </c>
      <c r="G534" s="34">
        <v>11</v>
      </c>
      <c r="H534" s="34" t="str">
        <f t="shared" si="317"/>
        <v>XXX155/11</v>
      </c>
      <c r="I534" s="103" t="s">
        <v>65</v>
      </c>
      <c r="J534" s="103" t="s">
        <v>65</v>
      </c>
      <c r="K534" s="104">
        <v>0.69305555555555554</v>
      </c>
      <c r="L534" s="105">
        <v>0.69513888888888886</v>
      </c>
      <c r="M534" s="34" t="s">
        <v>21</v>
      </c>
      <c r="N534" s="105">
        <v>0.72986111111111107</v>
      </c>
      <c r="O534" s="34" t="s">
        <v>53</v>
      </c>
      <c r="P534" s="35" t="str">
        <f t="shared" si="318"/>
        <v>OK</v>
      </c>
      <c r="Q534" s="36">
        <f t="shared" si="319"/>
        <v>3.472222222222221E-2</v>
      </c>
      <c r="R534" s="36">
        <f t="shared" si="320"/>
        <v>2.0833333333333259E-3</v>
      </c>
      <c r="S534" s="36">
        <f t="shared" si="324"/>
        <v>3.6805555555555536E-2</v>
      </c>
      <c r="T534" s="36">
        <f t="shared" si="323"/>
        <v>0</v>
      </c>
      <c r="U534" s="35">
        <v>30.7</v>
      </c>
      <c r="V534" s="35">
        <f>INDEX('Počty dní'!A:E,MATCH(E534,'Počty dní'!C:C,0),4)</f>
        <v>205</v>
      </c>
      <c r="W534" s="65">
        <f t="shared" si="322"/>
        <v>6293.5</v>
      </c>
    </row>
    <row r="535" spans="1:23" x14ac:dyDescent="0.3">
      <c r="A535" s="171">
        <v>233</v>
      </c>
      <c r="B535" s="35">
        <v>2033</v>
      </c>
      <c r="C535" s="34" t="s">
        <v>18</v>
      </c>
      <c r="D535" s="103"/>
      <c r="E535" s="34" t="str">
        <f t="shared" si="316"/>
        <v>X</v>
      </c>
      <c r="F535" s="34" t="s">
        <v>126</v>
      </c>
      <c r="G535" s="34">
        <v>14</v>
      </c>
      <c r="H535" s="34" t="str">
        <f t="shared" si="317"/>
        <v>XXX155/14</v>
      </c>
      <c r="I535" s="103" t="s">
        <v>65</v>
      </c>
      <c r="J535" s="103" t="s">
        <v>65</v>
      </c>
      <c r="K535" s="104">
        <v>0.7416666666666667</v>
      </c>
      <c r="L535" s="105">
        <v>0.74375000000000002</v>
      </c>
      <c r="M535" s="34" t="s">
        <v>53</v>
      </c>
      <c r="N535" s="105">
        <v>0.77638888888888891</v>
      </c>
      <c r="O535" s="34" t="s">
        <v>21</v>
      </c>
      <c r="P535" s="35" t="str">
        <f t="shared" si="318"/>
        <v>OK</v>
      </c>
      <c r="Q535" s="36">
        <f t="shared" si="319"/>
        <v>3.2638888888888884E-2</v>
      </c>
      <c r="R535" s="36">
        <f t="shared" si="320"/>
        <v>2.0833333333333259E-3</v>
      </c>
      <c r="S535" s="36">
        <f t="shared" si="324"/>
        <v>3.472222222222221E-2</v>
      </c>
      <c r="T535" s="36">
        <f t="shared" si="323"/>
        <v>1.1805555555555625E-2</v>
      </c>
      <c r="U535" s="35">
        <v>29</v>
      </c>
      <c r="V535" s="35">
        <f>INDEX('Počty dní'!A:E,MATCH(E535,'Počty dní'!C:C,0),4)</f>
        <v>205</v>
      </c>
      <c r="W535" s="65">
        <f t="shared" si="322"/>
        <v>5945</v>
      </c>
    </row>
    <row r="536" spans="1:23" x14ac:dyDescent="0.3">
      <c r="A536" s="171">
        <v>233</v>
      </c>
      <c r="B536" s="35">
        <v>2033</v>
      </c>
      <c r="C536" s="34" t="s">
        <v>18</v>
      </c>
      <c r="D536" s="103"/>
      <c r="E536" s="34" t="str">
        <f t="shared" si="316"/>
        <v>X</v>
      </c>
      <c r="F536" s="34" t="s">
        <v>126</v>
      </c>
      <c r="G536" s="34">
        <v>13</v>
      </c>
      <c r="H536" s="34" t="str">
        <f t="shared" si="317"/>
        <v>XXX155/13</v>
      </c>
      <c r="I536" s="103" t="s">
        <v>65</v>
      </c>
      <c r="J536" s="103" t="s">
        <v>65</v>
      </c>
      <c r="K536" s="104">
        <v>0.77638888888888891</v>
      </c>
      <c r="L536" s="105">
        <v>0.77847222222222223</v>
      </c>
      <c r="M536" s="34" t="s">
        <v>21</v>
      </c>
      <c r="N536" s="105">
        <v>0.81319444444444444</v>
      </c>
      <c r="O536" s="34" t="s">
        <v>53</v>
      </c>
      <c r="P536" s="35" t="str">
        <f t="shared" si="318"/>
        <v>OK</v>
      </c>
      <c r="Q536" s="36">
        <f t="shared" si="319"/>
        <v>3.472222222222221E-2</v>
      </c>
      <c r="R536" s="36">
        <f t="shared" si="320"/>
        <v>2.0833333333333259E-3</v>
      </c>
      <c r="S536" s="36">
        <f t="shared" si="324"/>
        <v>3.6805555555555536E-2</v>
      </c>
      <c r="T536" s="36">
        <f t="shared" si="323"/>
        <v>0</v>
      </c>
      <c r="U536" s="35">
        <v>30.7</v>
      </c>
      <c r="V536" s="35">
        <f>INDEX('Počty dní'!A:E,MATCH(E536,'Počty dní'!C:C,0),4)</f>
        <v>205</v>
      </c>
      <c r="W536" s="65">
        <f t="shared" si="322"/>
        <v>6293.5</v>
      </c>
    </row>
    <row r="537" spans="1:23" x14ac:dyDescent="0.3">
      <c r="A537" s="171">
        <v>233</v>
      </c>
      <c r="B537" s="35">
        <v>2033</v>
      </c>
      <c r="C537" s="34" t="s">
        <v>18</v>
      </c>
      <c r="D537" s="103"/>
      <c r="E537" s="34" t="str">
        <f t="shared" si="316"/>
        <v>X</v>
      </c>
      <c r="F537" s="34" t="s">
        <v>126</v>
      </c>
      <c r="G537" s="34">
        <v>16</v>
      </c>
      <c r="H537" s="34" t="str">
        <f t="shared" si="317"/>
        <v>XXX155/16</v>
      </c>
      <c r="I537" s="103" t="s">
        <v>65</v>
      </c>
      <c r="J537" s="103" t="s">
        <v>65</v>
      </c>
      <c r="K537" s="104">
        <v>0.85416666666666663</v>
      </c>
      <c r="L537" s="105">
        <v>0.85486111111111107</v>
      </c>
      <c r="M537" s="34" t="s">
        <v>53</v>
      </c>
      <c r="N537" s="105">
        <v>0.88611111111111107</v>
      </c>
      <c r="O537" s="34" t="s">
        <v>21</v>
      </c>
      <c r="P537" s="35" t="str">
        <f t="shared" si="318"/>
        <v>OK</v>
      </c>
      <c r="Q537" s="36">
        <f t="shared" si="319"/>
        <v>3.125E-2</v>
      </c>
      <c r="R537" s="36">
        <f t="shared" si="320"/>
        <v>6.9444444444444198E-4</v>
      </c>
      <c r="S537" s="36">
        <f t="shared" si="324"/>
        <v>3.1944444444444442E-2</v>
      </c>
      <c r="T537" s="36">
        <f t="shared" si="323"/>
        <v>4.0972222222222188E-2</v>
      </c>
      <c r="U537" s="35">
        <v>30.7</v>
      </c>
      <c r="V537" s="35">
        <f>INDEX('Počty dní'!A:E,MATCH(E537,'Počty dní'!C:C,0),4)</f>
        <v>205</v>
      </c>
      <c r="W537" s="65">
        <f t="shared" si="322"/>
        <v>6293.5</v>
      </c>
    </row>
    <row r="538" spans="1:23" ht="15" thickBot="1" x14ac:dyDescent="0.35">
      <c r="A538" s="172">
        <v>233</v>
      </c>
      <c r="B538" s="37">
        <v>2033</v>
      </c>
      <c r="C538" s="75" t="s">
        <v>18</v>
      </c>
      <c r="D538" s="151"/>
      <c r="E538" s="75" t="str">
        <f t="shared" si="316"/>
        <v>X</v>
      </c>
      <c r="F538" s="75" t="s">
        <v>126</v>
      </c>
      <c r="G538" s="75">
        <v>15</v>
      </c>
      <c r="H538" s="75" t="str">
        <f t="shared" si="317"/>
        <v>XXX155/15</v>
      </c>
      <c r="I538" s="151" t="s">
        <v>65</v>
      </c>
      <c r="J538" s="151" t="s">
        <v>65</v>
      </c>
      <c r="K538" s="173">
        <v>0.93194444444444446</v>
      </c>
      <c r="L538" s="174">
        <v>0.93472222222222223</v>
      </c>
      <c r="M538" s="75" t="s">
        <v>21</v>
      </c>
      <c r="N538" s="174">
        <v>0.96527777777777779</v>
      </c>
      <c r="O538" s="75" t="s">
        <v>53</v>
      </c>
      <c r="P538" s="37"/>
      <c r="Q538" s="68">
        <f t="shared" si="319"/>
        <v>3.0555555555555558E-2</v>
      </c>
      <c r="R538" s="68">
        <f t="shared" si="320"/>
        <v>2.7777777777777679E-3</v>
      </c>
      <c r="S538" s="68">
        <f t="shared" si="321"/>
        <v>3.3333333333333326E-2</v>
      </c>
      <c r="T538" s="68">
        <f t="shared" si="323"/>
        <v>4.5833333333333393E-2</v>
      </c>
      <c r="U538" s="37">
        <v>25.7</v>
      </c>
      <c r="V538" s="37">
        <f>INDEX('Počty dní'!A:E,MATCH(E538,'Počty dní'!C:C,0),4)</f>
        <v>205</v>
      </c>
      <c r="W538" s="69">
        <f t="shared" si="322"/>
        <v>5268.5</v>
      </c>
    </row>
    <row r="539" spans="1:23" ht="15" thickBot="1" x14ac:dyDescent="0.35">
      <c r="A539" s="115" t="str">
        <f ca="1">CONCATENATE(INDIRECT("R[-3]C[0]",FALSE),"celkem")</f>
        <v>233celkem</v>
      </c>
      <c r="B539" s="70"/>
      <c r="C539" s="70" t="str">
        <f ca="1">INDIRECT("R[-1]C[12]",FALSE)</f>
        <v>Měřín,,nám.</v>
      </c>
      <c r="D539" s="80"/>
      <c r="E539" s="70"/>
      <c r="F539" s="80"/>
      <c r="G539" s="70"/>
      <c r="H539" s="116"/>
      <c r="I539" s="117"/>
      <c r="J539" s="118" t="str">
        <f ca="1">INDIRECT("R[-3]C[0]",FALSE)</f>
        <v>S</v>
      </c>
      <c r="K539" s="119"/>
      <c r="L539" s="120"/>
      <c r="M539" s="121"/>
      <c r="N539" s="120"/>
      <c r="O539" s="122"/>
      <c r="P539" s="70"/>
      <c r="Q539" s="71">
        <f>SUM(Q522:Q538)</f>
        <v>0.43472222222222212</v>
      </c>
      <c r="R539" s="71">
        <f>SUM(R522:R538)</f>
        <v>2.8472222222222288E-2</v>
      </c>
      <c r="S539" s="71">
        <f>SUM(S522:S538)</f>
        <v>0.46319444444444446</v>
      </c>
      <c r="T539" s="71">
        <f>SUM(T522:T538)</f>
        <v>0.31458333333333333</v>
      </c>
      <c r="U539" s="72">
        <f>SUM(U522:U538)</f>
        <v>384.49999999999994</v>
      </c>
      <c r="V539" s="73"/>
      <c r="W539" s="74">
        <f>SUM(W522:W538)</f>
        <v>78628.5</v>
      </c>
    </row>
    <row r="540" spans="1:23" x14ac:dyDescent="0.3">
      <c r="C540" s="43"/>
      <c r="D540" s="147"/>
      <c r="E540" s="43"/>
      <c r="L540" s="139"/>
      <c r="M540" s="141"/>
      <c r="N540" s="139"/>
      <c r="O540" s="141"/>
    </row>
    <row r="541" spans="1:23" ht="15" thickBot="1" x14ac:dyDescent="0.35">
      <c r="C541" s="43"/>
      <c r="D541" s="147"/>
      <c r="E541" s="43"/>
      <c r="L541" s="139"/>
      <c r="M541" s="141"/>
      <c r="N541" s="139"/>
      <c r="O541" s="141"/>
    </row>
    <row r="542" spans="1:23" x14ac:dyDescent="0.3">
      <c r="A542" s="89">
        <v>234</v>
      </c>
      <c r="B542" s="32">
        <v>2034</v>
      </c>
      <c r="C542" s="32" t="s">
        <v>18</v>
      </c>
      <c r="D542" s="90"/>
      <c r="E542" s="32" t="str">
        <f t="shared" ref="E542:E555" si="325">CONCATENATE(C542,D542)</f>
        <v>X</v>
      </c>
      <c r="F542" s="32" t="s">
        <v>126</v>
      </c>
      <c r="G542" s="32">
        <v>4</v>
      </c>
      <c r="H542" s="32" t="str">
        <f t="shared" ref="H542:H555" si="326">CONCATENATE(F542,"/",G542)</f>
        <v>XXX155/4</v>
      </c>
      <c r="I542" s="90" t="s">
        <v>65</v>
      </c>
      <c r="J542" s="90" t="s">
        <v>65</v>
      </c>
      <c r="K542" s="169">
        <v>0.23819444444444446</v>
      </c>
      <c r="L542" s="170">
        <v>0.2388888888888889</v>
      </c>
      <c r="M542" s="32" t="s">
        <v>54</v>
      </c>
      <c r="N542" s="170">
        <v>0.26250000000000001</v>
      </c>
      <c r="O542" s="32" t="s">
        <v>21</v>
      </c>
      <c r="P542" s="32" t="str">
        <f t="shared" ref="P542:P554" si="327">IF(M543=O542,"OK","POZOR")</f>
        <v>OK</v>
      </c>
      <c r="Q542" s="67">
        <f t="shared" ref="Q542:Q555" si="328">IF(ISNUMBER(G542),N542-L542,IF(F542="přejezd",N542-L542,0))</f>
        <v>2.361111111111111E-2</v>
      </c>
      <c r="R542" s="67">
        <f t="shared" ref="R542:R555" si="329">IF(ISNUMBER(G542),L542-K542,0)</f>
        <v>6.9444444444444198E-4</v>
      </c>
      <c r="S542" s="67">
        <f t="shared" ref="S542:S555" si="330">Q542+R542</f>
        <v>2.4305555555555552E-2</v>
      </c>
      <c r="T542" s="67"/>
      <c r="U542" s="32">
        <v>20.7</v>
      </c>
      <c r="V542" s="32">
        <f>INDEX('Počty dní'!A:E,MATCH(E542,'Počty dní'!C:C,0),4)</f>
        <v>205</v>
      </c>
      <c r="W542" s="33">
        <f t="shared" ref="W542:W555" si="331">V542*U542</f>
        <v>4243.5</v>
      </c>
    </row>
    <row r="543" spans="1:23" x14ac:dyDescent="0.3">
      <c r="A543" s="171">
        <v>234</v>
      </c>
      <c r="B543" s="35">
        <v>2034</v>
      </c>
      <c r="C543" s="34" t="s">
        <v>18</v>
      </c>
      <c r="D543" s="103"/>
      <c r="E543" s="34" t="str">
        <f t="shared" si="325"/>
        <v>X</v>
      </c>
      <c r="F543" s="34" t="s">
        <v>127</v>
      </c>
      <c r="G543" s="34">
        <v>3</v>
      </c>
      <c r="H543" s="34" t="str">
        <f t="shared" si="326"/>
        <v>XXX156/3</v>
      </c>
      <c r="I543" s="103" t="s">
        <v>65</v>
      </c>
      <c r="J543" s="103" t="s">
        <v>65</v>
      </c>
      <c r="K543" s="176">
        <v>0.26458333333333334</v>
      </c>
      <c r="L543" s="149">
        <v>0.26597222222222222</v>
      </c>
      <c r="M543" s="35" t="s">
        <v>21</v>
      </c>
      <c r="N543" s="149">
        <v>0.27777777777777779</v>
      </c>
      <c r="O543" s="35" t="s">
        <v>56</v>
      </c>
      <c r="P543" s="35" t="str">
        <f t="shared" si="327"/>
        <v>OK</v>
      </c>
      <c r="Q543" s="36">
        <f t="shared" si="328"/>
        <v>1.1805555555555569E-2</v>
      </c>
      <c r="R543" s="36">
        <f t="shared" si="329"/>
        <v>1.388888888888884E-3</v>
      </c>
      <c r="S543" s="36">
        <f t="shared" si="330"/>
        <v>1.3194444444444453E-2</v>
      </c>
      <c r="T543" s="36">
        <f t="shared" ref="T543:T555" si="332">K543-N542</f>
        <v>2.0833333333333259E-3</v>
      </c>
      <c r="U543" s="35">
        <v>9.8000000000000007</v>
      </c>
      <c r="V543" s="35">
        <f>INDEX('Počty dní'!A:E,MATCH(E543,'Počty dní'!C:C,0),4)</f>
        <v>205</v>
      </c>
      <c r="W543" s="65">
        <f t="shared" si="331"/>
        <v>2009.0000000000002</v>
      </c>
    </row>
    <row r="544" spans="1:23" x14ac:dyDescent="0.3">
      <c r="A544" s="171">
        <v>234</v>
      </c>
      <c r="B544" s="35">
        <v>2034</v>
      </c>
      <c r="C544" s="34" t="s">
        <v>18</v>
      </c>
      <c r="D544" s="103"/>
      <c r="E544" s="34" t="str">
        <f t="shared" si="325"/>
        <v>X</v>
      </c>
      <c r="F544" s="34" t="s">
        <v>127</v>
      </c>
      <c r="G544" s="34">
        <v>6</v>
      </c>
      <c r="H544" s="34" t="str">
        <f t="shared" si="326"/>
        <v>XXX156/6</v>
      </c>
      <c r="I544" s="103" t="s">
        <v>65</v>
      </c>
      <c r="J544" s="103" t="s">
        <v>65</v>
      </c>
      <c r="K544" s="176">
        <v>0.27916666666666667</v>
      </c>
      <c r="L544" s="149">
        <v>0.28194444444444444</v>
      </c>
      <c r="M544" s="35" t="s">
        <v>56</v>
      </c>
      <c r="N544" s="149">
        <v>0.29444444444444445</v>
      </c>
      <c r="O544" s="35" t="s">
        <v>21</v>
      </c>
      <c r="P544" s="35" t="str">
        <f t="shared" si="327"/>
        <v>OK</v>
      </c>
      <c r="Q544" s="36">
        <f t="shared" si="328"/>
        <v>1.2500000000000011E-2</v>
      </c>
      <c r="R544" s="36">
        <f t="shared" si="329"/>
        <v>2.7777777777777679E-3</v>
      </c>
      <c r="S544" s="36">
        <f t="shared" si="330"/>
        <v>1.5277777777777779E-2</v>
      </c>
      <c r="T544" s="36">
        <f t="shared" si="332"/>
        <v>1.388888888888884E-3</v>
      </c>
      <c r="U544" s="35">
        <v>9.8000000000000007</v>
      </c>
      <c r="V544" s="35">
        <f>INDEX('Počty dní'!A:E,MATCH(E544,'Počty dní'!C:C,0),4)</f>
        <v>205</v>
      </c>
      <c r="W544" s="65">
        <f t="shared" si="331"/>
        <v>2009.0000000000002</v>
      </c>
    </row>
    <row r="545" spans="1:24" x14ac:dyDescent="0.3">
      <c r="A545" s="171">
        <v>234</v>
      </c>
      <c r="B545" s="35">
        <v>2034</v>
      </c>
      <c r="C545" s="34" t="s">
        <v>18</v>
      </c>
      <c r="D545" s="103"/>
      <c r="E545" s="34" t="str">
        <f t="shared" si="325"/>
        <v>X</v>
      </c>
      <c r="F545" s="34" t="s">
        <v>111</v>
      </c>
      <c r="G545" s="34">
        <v>12</v>
      </c>
      <c r="H545" s="34" t="str">
        <f t="shared" si="326"/>
        <v>XXX130/12</v>
      </c>
      <c r="I545" s="103" t="s">
        <v>65</v>
      </c>
      <c r="J545" s="103" t="s">
        <v>65</v>
      </c>
      <c r="K545" s="176">
        <v>0.2951388888888889</v>
      </c>
      <c r="L545" s="149">
        <v>0.2986111111111111</v>
      </c>
      <c r="M545" s="102" t="s">
        <v>21</v>
      </c>
      <c r="N545" s="149">
        <v>0.3298611111111111</v>
      </c>
      <c r="O545" s="102" t="s">
        <v>60</v>
      </c>
      <c r="P545" s="35" t="str">
        <f t="shared" si="327"/>
        <v>OK</v>
      </c>
      <c r="Q545" s="36">
        <f t="shared" si="328"/>
        <v>3.125E-2</v>
      </c>
      <c r="R545" s="36">
        <f t="shared" si="329"/>
        <v>3.4722222222222099E-3</v>
      </c>
      <c r="S545" s="36">
        <f t="shared" si="330"/>
        <v>3.472222222222221E-2</v>
      </c>
      <c r="T545" s="36">
        <f t="shared" si="332"/>
        <v>6.9444444444444198E-4</v>
      </c>
      <c r="U545" s="35">
        <v>27.7</v>
      </c>
      <c r="V545" s="35">
        <f>INDEX('Počty dní'!A:E,MATCH(E545,'Počty dní'!C:C,0),4)</f>
        <v>205</v>
      </c>
      <c r="W545" s="65">
        <f t="shared" si="331"/>
        <v>5678.5</v>
      </c>
    </row>
    <row r="546" spans="1:24" x14ac:dyDescent="0.3">
      <c r="A546" s="171">
        <v>234</v>
      </c>
      <c r="B546" s="35">
        <v>2034</v>
      </c>
      <c r="C546" s="34" t="s">
        <v>18</v>
      </c>
      <c r="D546" s="103"/>
      <c r="E546" s="34" t="str">
        <f t="shared" si="325"/>
        <v>X</v>
      </c>
      <c r="F546" s="34" t="s">
        <v>111</v>
      </c>
      <c r="G546" s="34">
        <v>15</v>
      </c>
      <c r="H546" s="34" t="str">
        <f t="shared" si="326"/>
        <v>XXX130/15</v>
      </c>
      <c r="I546" s="103" t="s">
        <v>65</v>
      </c>
      <c r="J546" s="103" t="s">
        <v>65</v>
      </c>
      <c r="K546" s="176">
        <v>0.33333333333333331</v>
      </c>
      <c r="L546" s="149">
        <v>0.33680555555555558</v>
      </c>
      <c r="M546" s="102" t="s">
        <v>60</v>
      </c>
      <c r="N546" s="149">
        <v>0.36805555555555558</v>
      </c>
      <c r="O546" s="102" t="s">
        <v>21</v>
      </c>
      <c r="P546" s="35" t="str">
        <f t="shared" si="327"/>
        <v>OK</v>
      </c>
      <c r="Q546" s="36">
        <f t="shared" si="328"/>
        <v>3.125E-2</v>
      </c>
      <c r="R546" s="36">
        <f t="shared" si="329"/>
        <v>3.4722222222222654E-3</v>
      </c>
      <c r="S546" s="36">
        <f t="shared" si="330"/>
        <v>3.4722222222222265E-2</v>
      </c>
      <c r="T546" s="36">
        <f t="shared" si="332"/>
        <v>3.4722222222222099E-3</v>
      </c>
      <c r="U546" s="35">
        <v>27.7</v>
      </c>
      <c r="V546" s="35">
        <f>INDEX('Počty dní'!A:E,MATCH(E546,'Počty dní'!C:C,0),4)</f>
        <v>205</v>
      </c>
      <c r="W546" s="65">
        <f t="shared" si="331"/>
        <v>5678.5</v>
      </c>
    </row>
    <row r="547" spans="1:24" x14ac:dyDescent="0.3">
      <c r="A547" s="171">
        <v>234</v>
      </c>
      <c r="B547" s="35">
        <v>2034</v>
      </c>
      <c r="C547" s="34" t="s">
        <v>18</v>
      </c>
      <c r="D547" s="103"/>
      <c r="E547" s="34" t="str">
        <f t="shared" si="325"/>
        <v>X</v>
      </c>
      <c r="F547" s="34" t="s">
        <v>125</v>
      </c>
      <c r="G547" s="34">
        <v>2</v>
      </c>
      <c r="H547" s="34" t="str">
        <f t="shared" si="326"/>
        <v>XXX154/2</v>
      </c>
      <c r="I547" s="103" t="s">
        <v>65</v>
      </c>
      <c r="J547" s="103" t="s">
        <v>65</v>
      </c>
      <c r="K547" s="176">
        <v>0.3833333333333333</v>
      </c>
      <c r="L547" s="149">
        <v>0.38541666666666669</v>
      </c>
      <c r="M547" s="35" t="s">
        <v>21</v>
      </c>
      <c r="N547" s="149">
        <v>0.39652777777777781</v>
      </c>
      <c r="O547" s="35" t="s">
        <v>51</v>
      </c>
      <c r="P547" s="35" t="str">
        <f t="shared" si="327"/>
        <v>OK</v>
      </c>
      <c r="Q547" s="36">
        <f t="shared" si="328"/>
        <v>1.1111111111111127E-2</v>
      </c>
      <c r="R547" s="36">
        <f t="shared" si="329"/>
        <v>2.0833333333333814E-3</v>
      </c>
      <c r="S547" s="36">
        <f t="shared" si="330"/>
        <v>1.3194444444444509E-2</v>
      </c>
      <c r="T547" s="36">
        <f t="shared" si="332"/>
        <v>1.5277777777777724E-2</v>
      </c>
      <c r="U547" s="35">
        <v>9.1999999999999993</v>
      </c>
      <c r="V547" s="35">
        <f>INDEX('Počty dní'!A:E,MATCH(E547,'Počty dní'!C:C,0),4)</f>
        <v>205</v>
      </c>
      <c r="W547" s="65">
        <f t="shared" si="331"/>
        <v>1885.9999999999998</v>
      </c>
    </row>
    <row r="548" spans="1:24" x14ac:dyDescent="0.3">
      <c r="A548" s="171">
        <v>234</v>
      </c>
      <c r="B548" s="35">
        <v>2034</v>
      </c>
      <c r="C548" s="34" t="s">
        <v>18</v>
      </c>
      <c r="D548" s="103"/>
      <c r="E548" s="34" t="str">
        <f t="shared" si="325"/>
        <v>X</v>
      </c>
      <c r="F548" s="34" t="s">
        <v>125</v>
      </c>
      <c r="G548" s="34">
        <v>5</v>
      </c>
      <c r="H548" s="34" t="str">
        <f t="shared" si="326"/>
        <v>XXX154/5</v>
      </c>
      <c r="I548" s="103" t="s">
        <v>65</v>
      </c>
      <c r="J548" s="103" t="s">
        <v>65</v>
      </c>
      <c r="K548" s="176">
        <v>0.39652777777777781</v>
      </c>
      <c r="L548" s="149">
        <v>0.39652777777777781</v>
      </c>
      <c r="M548" s="35" t="s">
        <v>51</v>
      </c>
      <c r="N548" s="149">
        <v>0.40763888888888888</v>
      </c>
      <c r="O548" s="35" t="s">
        <v>21</v>
      </c>
      <c r="P548" s="35" t="str">
        <f t="shared" si="327"/>
        <v>OK</v>
      </c>
      <c r="Q548" s="36">
        <f t="shared" si="328"/>
        <v>1.1111111111111072E-2</v>
      </c>
      <c r="R548" s="36">
        <f t="shared" si="329"/>
        <v>0</v>
      </c>
      <c r="S548" s="36">
        <f t="shared" si="330"/>
        <v>1.1111111111111072E-2</v>
      </c>
      <c r="T548" s="36">
        <f t="shared" si="332"/>
        <v>0</v>
      </c>
      <c r="U548" s="35">
        <v>9.1999999999999993</v>
      </c>
      <c r="V548" s="35">
        <f>INDEX('Počty dní'!A:E,MATCH(E548,'Počty dní'!C:C,0),4)</f>
        <v>205</v>
      </c>
      <c r="W548" s="65">
        <f t="shared" si="331"/>
        <v>1885.9999999999998</v>
      </c>
    </row>
    <row r="549" spans="1:24" s="2" customFormat="1" x14ac:dyDescent="0.3">
      <c r="A549" s="171">
        <v>234</v>
      </c>
      <c r="B549" s="35">
        <v>2034</v>
      </c>
      <c r="C549" s="98" t="s">
        <v>18</v>
      </c>
      <c r="D549" s="130"/>
      <c r="E549" s="98" t="str">
        <f t="shared" si="325"/>
        <v>X</v>
      </c>
      <c r="F549" s="34" t="s">
        <v>128</v>
      </c>
      <c r="G549" s="98">
        <v>9</v>
      </c>
      <c r="H549" s="98" t="str">
        <f t="shared" si="326"/>
        <v>XXX157/9</v>
      </c>
      <c r="I549" s="130" t="s">
        <v>65</v>
      </c>
      <c r="J549" s="103" t="s">
        <v>65</v>
      </c>
      <c r="K549" s="136">
        <v>0.48402777777777778</v>
      </c>
      <c r="L549" s="137">
        <v>0.4861111111111111</v>
      </c>
      <c r="M549" s="98" t="s">
        <v>21</v>
      </c>
      <c r="N549" s="137">
        <v>0.51250000000000007</v>
      </c>
      <c r="O549" s="98" t="s">
        <v>75</v>
      </c>
      <c r="P549" s="35" t="str">
        <f t="shared" si="327"/>
        <v>OK</v>
      </c>
      <c r="Q549" s="36">
        <f t="shared" si="328"/>
        <v>2.6388888888888962E-2</v>
      </c>
      <c r="R549" s="36">
        <f t="shared" si="329"/>
        <v>2.0833333333333259E-3</v>
      </c>
      <c r="S549" s="36">
        <f t="shared" si="330"/>
        <v>2.8472222222222288E-2</v>
      </c>
      <c r="T549" s="36">
        <f t="shared" si="332"/>
        <v>7.6388888888888895E-2</v>
      </c>
      <c r="U549" s="35">
        <v>20.2</v>
      </c>
      <c r="V549" s="35">
        <f>INDEX('Počty dní'!A:E,MATCH(E549,'Počty dní'!C:C,0),4)</f>
        <v>205</v>
      </c>
      <c r="W549" s="66">
        <f t="shared" si="331"/>
        <v>4141</v>
      </c>
      <c r="X549"/>
    </row>
    <row r="550" spans="1:24" s="2" customFormat="1" x14ac:dyDescent="0.3">
      <c r="A550" s="171">
        <v>234</v>
      </c>
      <c r="B550" s="35">
        <v>2034</v>
      </c>
      <c r="C550" s="98" t="s">
        <v>18</v>
      </c>
      <c r="D550" s="130"/>
      <c r="E550" s="98" t="str">
        <f t="shared" si="325"/>
        <v>X</v>
      </c>
      <c r="F550" s="34" t="s">
        <v>128</v>
      </c>
      <c r="G550" s="98">
        <v>16</v>
      </c>
      <c r="H550" s="98" t="str">
        <f t="shared" si="326"/>
        <v>XXX157/16</v>
      </c>
      <c r="I550" s="130" t="s">
        <v>65</v>
      </c>
      <c r="J550" s="103" t="s">
        <v>65</v>
      </c>
      <c r="K550" s="136">
        <v>0.55347222222222225</v>
      </c>
      <c r="L550" s="100">
        <v>0.55555555555555558</v>
      </c>
      <c r="M550" s="98" t="s">
        <v>75</v>
      </c>
      <c r="N550" s="100">
        <v>0.58194444444444449</v>
      </c>
      <c r="O550" s="98" t="s">
        <v>21</v>
      </c>
      <c r="P550" s="35" t="str">
        <f t="shared" si="327"/>
        <v>OK</v>
      </c>
      <c r="Q550" s="36">
        <f t="shared" si="328"/>
        <v>2.6388888888888906E-2</v>
      </c>
      <c r="R550" s="36">
        <f t="shared" si="329"/>
        <v>2.0833333333333259E-3</v>
      </c>
      <c r="S550" s="36">
        <f t="shared" si="330"/>
        <v>2.8472222222222232E-2</v>
      </c>
      <c r="T550" s="36">
        <f t="shared" si="332"/>
        <v>4.0972222222222188E-2</v>
      </c>
      <c r="U550" s="35">
        <v>20.2</v>
      </c>
      <c r="V550" s="35">
        <f>INDEX('Počty dní'!A:E,MATCH(E550,'Počty dní'!C:C,0),4)</f>
        <v>205</v>
      </c>
      <c r="W550" s="66">
        <f t="shared" si="331"/>
        <v>4141</v>
      </c>
      <c r="X550"/>
    </row>
    <row r="551" spans="1:24" s="2" customFormat="1" x14ac:dyDescent="0.3">
      <c r="A551" s="171">
        <v>234</v>
      </c>
      <c r="B551" s="35">
        <v>2034</v>
      </c>
      <c r="C551" s="34" t="s">
        <v>18</v>
      </c>
      <c r="D551" s="103">
        <v>10</v>
      </c>
      <c r="E551" s="34" t="str">
        <f t="shared" si="325"/>
        <v>X10</v>
      </c>
      <c r="F551" s="35" t="s">
        <v>107</v>
      </c>
      <c r="G551" s="34">
        <v>17</v>
      </c>
      <c r="H551" s="34" t="str">
        <f t="shared" si="326"/>
        <v>XXX110/17</v>
      </c>
      <c r="I551" s="103" t="s">
        <v>65</v>
      </c>
      <c r="J551" s="103" t="s">
        <v>65</v>
      </c>
      <c r="K551" s="176">
        <v>0.58333333333333337</v>
      </c>
      <c r="L551" s="149">
        <v>0.58680555555555558</v>
      </c>
      <c r="M551" s="35" t="s">
        <v>21</v>
      </c>
      <c r="N551" s="149">
        <v>0.60138888888888886</v>
      </c>
      <c r="O551" s="35" t="s">
        <v>95</v>
      </c>
      <c r="P551" s="35" t="str">
        <f t="shared" si="327"/>
        <v>OK</v>
      </c>
      <c r="Q551" s="36">
        <f t="shared" si="328"/>
        <v>1.4583333333333282E-2</v>
      </c>
      <c r="R551" s="36">
        <f t="shared" si="329"/>
        <v>3.4722222222222099E-3</v>
      </c>
      <c r="S551" s="36">
        <f t="shared" si="330"/>
        <v>1.8055555555555491E-2</v>
      </c>
      <c r="T551" s="36">
        <f t="shared" si="332"/>
        <v>1.388888888888884E-3</v>
      </c>
      <c r="U551" s="35">
        <v>11.6</v>
      </c>
      <c r="V551" s="35">
        <f>INDEX('Počty dní'!A:E,MATCH(E551,'Počty dní'!C:C,0),4)</f>
        <v>195</v>
      </c>
      <c r="W551" s="65">
        <f t="shared" si="331"/>
        <v>2262</v>
      </c>
      <c r="X551"/>
    </row>
    <row r="552" spans="1:24" s="2" customFormat="1" x14ac:dyDescent="0.3">
      <c r="A552" s="171">
        <v>234</v>
      </c>
      <c r="B552" s="35">
        <v>2034</v>
      </c>
      <c r="C552" s="34" t="s">
        <v>18</v>
      </c>
      <c r="D552" s="103">
        <v>10</v>
      </c>
      <c r="E552" s="34" t="str">
        <f t="shared" si="325"/>
        <v>X10</v>
      </c>
      <c r="F552" s="35" t="s">
        <v>107</v>
      </c>
      <c r="G552" s="34">
        <v>22</v>
      </c>
      <c r="H552" s="34" t="str">
        <f t="shared" si="326"/>
        <v>XXX110/22</v>
      </c>
      <c r="I552" s="103" t="s">
        <v>65</v>
      </c>
      <c r="J552" s="103" t="s">
        <v>65</v>
      </c>
      <c r="K552" s="176">
        <v>0.60138888888888886</v>
      </c>
      <c r="L552" s="149">
        <v>0.60347222222222219</v>
      </c>
      <c r="M552" s="35" t="s">
        <v>95</v>
      </c>
      <c r="N552" s="149">
        <v>0.61805555555555558</v>
      </c>
      <c r="O552" s="35" t="s">
        <v>21</v>
      </c>
      <c r="P552" s="35" t="str">
        <f t="shared" si="327"/>
        <v>OK</v>
      </c>
      <c r="Q552" s="36">
        <f t="shared" si="328"/>
        <v>1.4583333333333393E-2</v>
      </c>
      <c r="R552" s="36">
        <f t="shared" si="329"/>
        <v>2.0833333333333259E-3</v>
      </c>
      <c r="S552" s="36">
        <f t="shared" si="330"/>
        <v>1.6666666666666718E-2</v>
      </c>
      <c r="T552" s="36">
        <f t="shared" si="332"/>
        <v>0</v>
      </c>
      <c r="U552" s="35">
        <v>11.6</v>
      </c>
      <c r="V552" s="35">
        <f>INDEX('Počty dní'!A:E,MATCH(E552,'Počty dní'!C:C,0),4)</f>
        <v>195</v>
      </c>
      <c r="W552" s="65">
        <f t="shared" si="331"/>
        <v>2262</v>
      </c>
      <c r="X552"/>
    </row>
    <row r="553" spans="1:24" x14ac:dyDescent="0.3">
      <c r="A553" s="171">
        <v>234</v>
      </c>
      <c r="B553" s="35">
        <v>2034</v>
      </c>
      <c r="C553" s="34" t="s">
        <v>18</v>
      </c>
      <c r="D553" s="103"/>
      <c r="E553" s="34" t="str">
        <f t="shared" si="325"/>
        <v>X</v>
      </c>
      <c r="F553" s="34" t="s">
        <v>119</v>
      </c>
      <c r="G553" s="34">
        <v>19</v>
      </c>
      <c r="H553" s="34" t="str">
        <f t="shared" si="326"/>
        <v>XXX143/19</v>
      </c>
      <c r="I553" s="103" t="s">
        <v>65</v>
      </c>
      <c r="J553" s="103" t="s">
        <v>65</v>
      </c>
      <c r="K553" s="176">
        <v>0.62013888888888891</v>
      </c>
      <c r="L553" s="149">
        <v>0.62361111111111112</v>
      </c>
      <c r="M553" s="35" t="s">
        <v>21</v>
      </c>
      <c r="N553" s="149">
        <v>0.63541666666666663</v>
      </c>
      <c r="O553" s="35" t="s">
        <v>38</v>
      </c>
      <c r="P553" s="35" t="str">
        <f t="shared" si="327"/>
        <v>OK</v>
      </c>
      <c r="Q553" s="36">
        <f t="shared" si="328"/>
        <v>1.1805555555555514E-2</v>
      </c>
      <c r="R553" s="36">
        <f t="shared" si="329"/>
        <v>3.4722222222222099E-3</v>
      </c>
      <c r="S553" s="36">
        <f t="shared" si="330"/>
        <v>1.5277777777777724E-2</v>
      </c>
      <c r="T553" s="36">
        <f t="shared" si="332"/>
        <v>2.0833333333333259E-3</v>
      </c>
      <c r="U553" s="35">
        <v>8.9</v>
      </c>
      <c r="V553" s="35">
        <f>INDEX('Počty dní'!A:E,MATCH(E553,'Počty dní'!C:C,0),4)</f>
        <v>205</v>
      </c>
      <c r="W553" s="65">
        <f t="shared" si="331"/>
        <v>1824.5</v>
      </c>
    </row>
    <row r="554" spans="1:24" x14ac:dyDescent="0.3">
      <c r="A554" s="171">
        <v>234</v>
      </c>
      <c r="B554" s="35">
        <v>2034</v>
      </c>
      <c r="C554" s="34" t="s">
        <v>18</v>
      </c>
      <c r="D554" s="103"/>
      <c r="E554" s="34" t="str">
        <f t="shared" si="325"/>
        <v>X</v>
      </c>
      <c r="F554" s="34" t="s">
        <v>119</v>
      </c>
      <c r="G554" s="34">
        <v>24</v>
      </c>
      <c r="H554" s="34" t="str">
        <f t="shared" si="326"/>
        <v>XXX143/24</v>
      </c>
      <c r="I554" s="103" t="s">
        <v>65</v>
      </c>
      <c r="J554" s="103" t="s">
        <v>65</v>
      </c>
      <c r="K554" s="176">
        <v>0.63541666666666663</v>
      </c>
      <c r="L554" s="149">
        <v>0.63680555555555551</v>
      </c>
      <c r="M554" s="35" t="s">
        <v>38</v>
      </c>
      <c r="N554" s="149">
        <v>0.64861111111111114</v>
      </c>
      <c r="O554" s="35" t="s">
        <v>21</v>
      </c>
      <c r="P554" s="35" t="str">
        <f t="shared" si="327"/>
        <v>OK</v>
      </c>
      <c r="Q554" s="36">
        <f t="shared" si="328"/>
        <v>1.1805555555555625E-2</v>
      </c>
      <c r="R554" s="36">
        <f t="shared" si="329"/>
        <v>1.388888888888884E-3</v>
      </c>
      <c r="S554" s="36">
        <f t="shared" si="330"/>
        <v>1.3194444444444509E-2</v>
      </c>
      <c r="T554" s="36">
        <f t="shared" si="332"/>
        <v>0</v>
      </c>
      <c r="U554" s="35">
        <v>8.9</v>
      </c>
      <c r="V554" s="35">
        <f>INDEX('Počty dní'!A:E,MATCH(E554,'Počty dní'!C:C,0),4)</f>
        <v>205</v>
      </c>
      <c r="W554" s="65">
        <f t="shared" si="331"/>
        <v>1824.5</v>
      </c>
    </row>
    <row r="555" spans="1:24" ht="15" thickBot="1" x14ac:dyDescent="0.35">
      <c r="A555" s="172">
        <v>234</v>
      </c>
      <c r="B555" s="37">
        <v>2034</v>
      </c>
      <c r="C555" s="75" t="s">
        <v>18</v>
      </c>
      <c r="D555" s="151">
        <v>25</v>
      </c>
      <c r="E555" s="75" t="str">
        <f t="shared" si="325"/>
        <v>X25</v>
      </c>
      <c r="F555" s="75" t="s">
        <v>126</v>
      </c>
      <c r="G555" s="75">
        <v>9</v>
      </c>
      <c r="H555" s="75" t="str">
        <f t="shared" si="326"/>
        <v>XXX155/9</v>
      </c>
      <c r="I555" s="151" t="s">
        <v>65</v>
      </c>
      <c r="J555" s="151" t="s">
        <v>65</v>
      </c>
      <c r="K555" s="181">
        <v>0.65138888888888891</v>
      </c>
      <c r="L555" s="152">
        <v>0.65347222222222223</v>
      </c>
      <c r="M555" s="37" t="s">
        <v>21</v>
      </c>
      <c r="N555" s="152">
        <v>0.67569444444444438</v>
      </c>
      <c r="O555" s="37" t="s">
        <v>54</v>
      </c>
      <c r="P555" s="37"/>
      <c r="Q555" s="68">
        <f t="shared" si="328"/>
        <v>2.2222222222222143E-2</v>
      </c>
      <c r="R555" s="68">
        <f t="shared" si="329"/>
        <v>2.0833333333333259E-3</v>
      </c>
      <c r="S555" s="68">
        <f t="shared" si="330"/>
        <v>2.4305555555555469E-2</v>
      </c>
      <c r="T555" s="68">
        <f t="shared" si="332"/>
        <v>2.7777777777777679E-3</v>
      </c>
      <c r="U555" s="37">
        <v>20.7</v>
      </c>
      <c r="V555" s="37">
        <f>INDEX('Počty dní'!A:E,MATCH(E555,'Počty dní'!C:C,0),4)</f>
        <v>205</v>
      </c>
      <c r="W555" s="69">
        <f t="shared" si="331"/>
        <v>4243.5</v>
      </c>
    </row>
    <row r="556" spans="1:24" ht="15" thickBot="1" x14ac:dyDescent="0.35">
      <c r="A556" s="115" t="str">
        <f ca="1">CONCATENATE(INDIRECT("R[-3]C[0]",FALSE),"celkem")</f>
        <v>234celkem</v>
      </c>
      <c r="B556" s="70"/>
      <c r="C556" s="70" t="str">
        <f ca="1">INDIRECT("R[-1]C[12]",FALSE)</f>
        <v>Pavlov,,I</v>
      </c>
      <c r="D556" s="80"/>
      <c r="E556" s="70"/>
      <c r="F556" s="80"/>
      <c r="G556" s="70"/>
      <c r="H556" s="116"/>
      <c r="I556" s="117"/>
      <c r="J556" s="118" t="str">
        <f ca="1">INDIRECT("R[-3]C[0]",FALSE)</f>
        <v>S</v>
      </c>
      <c r="K556" s="119"/>
      <c r="L556" s="120"/>
      <c r="M556" s="121"/>
      <c r="N556" s="120"/>
      <c r="O556" s="122"/>
      <c r="P556" s="70"/>
      <c r="Q556" s="71">
        <f>SUM(Q542:Q555)</f>
        <v>0.26041666666666674</v>
      </c>
      <c r="R556" s="71">
        <f>SUM(R542:R555)</f>
        <v>3.0555555555555558E-2</v>
      </c>
      <c r="S556" s="71">
        <f>SUM(S542:S555)</f>
        <v>0.2909722222222223</v>
      </c>
      <c r="T556" s="71">
        <f>SUM(T542:T555)</f>
        <v>0.14652777777777765</v>
      </c>
      <c r="U556" s="72">
        <f>SUM(U542:U555)</f>
        <v>216.2</v>
      </c>
      <c r="V556" s="73"/>
      <c r="W556" s="74">
        <f>SUM(W542:W555)</f>
        <v>44089</v>
      </c>
    </row>
    <row r="557" spans="1:24" x14ac:dyDescent="0.3">
      <c r="C557" s="43"/>
      <c r="D557" s="147"/>
      <c r="E557" s="43"/>
      <c r="L557" s="139"/>
      <c r="M557" s="141"/>
      <c r="N557" s="139"/>
      <c r="O557" s="141"/>
    </row>
    <row r="558" spans="1:24" ht="15" thickBot="1" x14ac:dyDescent="0.35">
      <c r="C558" s="43"/>
      <c r="D558" s="147"/>
      <c r="E558" s="43"/>
      <c r="L558" s="139"/>
      <c r="M558" s="141"/>
      <c r="N558" s="139"/>
      <c r="O558" s="141"/>
    </row>
    <row r="559" spans="1:24" x14ac:dyDescent="0.3">
      <c r="A559" s="89">
        <v>235</v>
      </c>
      <c r="B559" s="32">
        <v>2035</v>
      </c>
      <c r="C559" s="32" t="s">
        <v>18</v>
      </c>
      <c r="D559" s="90"/>
      <c r="E559" s="32" t="str">
        <f>CONCATENATE(C559,D559)</f>
        <v>X</v>
      </c>
      <c r="F559" s="32" t="s">
        <v>111</v>
      </c>
      <c r="G559" s="32">
        <v>5</v>
      </c>
      <c r="H559" s="32" t="str">
        <f>CONCATENATE(F559,"/",G559)</f>
        <v>XXX130/5</v>
      </c>
      <c r="I559" s="90" t="s">
        <v>64</v>
      </c>
      <c r="J559" s="90" t="s">
        <v>64</v>
      </c>
      <c r="K559" s="169">
        <v>0.22916666666666666</v>
      </c>
      <c r="L559" s="170">
        <v>0.23263888888888887</v>
      </c>
      <c r="M559" s="95" t="s">
        <v>60</v>
      </c>
      <c r="N559" s="170">
        <v>0.2673611111111111</v>
      </c>
      <c r="O559" s="95" t="s">
        <v>52</v>
      </c>
      <c r="P559" s="32" t="str">
        <f t="shared" ref="P559:P567" si="333">IF(M560=O559,"OK","POZOR")</f>
        <v>OK</v>
      </c>
      <c r="Q559" s="67">
        <f t="shared" ref="Q559:Q568" si="334">IF(ISNUMBER(G559),N559-L559,IF(F559="přejezd",N559-L559,0))</f>
        <v>3.4722222222222238E-2</v>
      </c>
      <c r="R559" s="67">
        <f t="shared" ref="R559:R568" si="335">IF(ISNUMBER(G559),L559-K559,0)</f>
        <v>3.4722222222222099E-3</v>
      </c>
      <c r="S559" s="67">
        <f t="shared" ref="S559:S568" si="336">Q559+R559</f>
        <v>3.8194444444444448E-2</v>
      </c>
      <c r="T559" s="67"/>
      <c r="U559" s="32">
        <v>29</v>
      </c>
      <c r="V559" s="32">
        <f>INDEX('Počty dní'!A:E,MATCH(E559,'Počty dní'!C:C,0),4)</f>
        <v>205</v>
      </c>
      <c r="W559" s="33">
        <f>V559*U559</f>
        <v>5945</v>
      </c>
    </row>
    <row r="560" spans="1:24" x14ac:dyDescent="0.3">
      <c r="A560" s="171">
        <v>235</v>
      </c>
      <c r="B560" s="35">
        <v>2035</v>
      </c>
      <c r="C560" s="34" t="s">
        <v>18</v>
      </c>
      <c r="D560" s="103"/>
      <c r="E560" s="34" t="str">
        <f>CONCATENATE(C560,D560)</f>
        <v>X</v>
      </c>
      <c r="F560" s="34" t="s">
        <v>111</v>
      </c>
      <c r="G560" s="34">
        <v>10</v>
      </c>
      <c r="H560" s="34" t="str">
        <f>CONCATENATE(F560,"/",G560)</f>
        <v>XXX130/10</v>
      </c>
      <c r="I560" s="103" t="s">
        <v>64</v>
      </c>
      <c r="J560" s="103" t="s">
        <v>64</v>
      </c>
      <c r="K560" s="104">
        <v>0.26874999999999999</v>
      </c>
      <c r="L560" s="149">
        <v>0.27083333333333331</v>
      </c>
      <c r="M560" s="102" t="s">
        <v>52</v>
      </c>
      <c r="N560" s="149">
        <v>0.30902777777777779</v>
      </c>
      <c r="O560" s="102" t="s">
        <v>60</v>
      </c>
      <c r="P560" s="35" t="str">
        <f t="shared" si="333"/>
        <v>OK</v>
      </c>
      <c r="Q560" s="36">
        <f t="shared" si="334"/>
        <v>3.8194444444444475E-2</v>
      </c>
      <c r="R560" s="36">
        <f t="shared" si="335"/>
        <v>2.0833333333333259E-3</v>
      </c>
      <c r="S560" s="36">
        <f t="shared" si="336"/>
        <v>4.0277777777777801E-2</v>
      </c>
      <c r="T560" s="36">
        <f t="shared" ref="T560:T568" si="337">K560-N559</f>
        <v>1.388888888888884E-3</v>
      </c>
      <c r="U560" s="35">
        <v>29</v>
      </c>
      <c r="V560" s="35">
        <f>INDEX('Počty dní'!A:E,MATCH(E560,'Počty dní'!C:C,0),4)</f>
        <v>205</v>
      </c>
      <c r="W560" s="65">
        <f>V560*U560</f>
        <v>5945</v>
      </c>
    </row>
    <row r="561" spans="1:23" x14ac:dyDescent="0.3">
      <c r="A561" s="171">
        <v>235</v>
      </c>
      <c r="B561" s="35">
        <v>2035</v>
      </c>
      <c r="C561" s="34" t="s">
        <v>18</v>
      </c>
      <c r="D561" s="103"/>
      <c r="E561" s="34" t="str">
        <f>CONCATENATE(C561,D561)</f>
        <v>X</v>
      </c>
      <c r="F561" s="34" t="s">
        <v>111</v>
      </c>
      <c r="G561" s="34">
        <v>13</v>
      </c>
      <c r="H561" s="34" t="str">
        <f>CONCATENATE(F561,"/",G561)</f>
        <v>XXX130/13</v>
      </c>
      <c r="I561" s="103" t="s">
        <v>64</v>
      </c>
      <c r="J561" s="103" t="s">
        <v>64</v>
      </c>
      <c r="K561" s="104">
        <v>0.3125</v>
      </c>
      <c r="L561" s="149">
        <v>0.31597222222222221</v>
      </c>
      <c r="M561" s="102" t="s">
        <v>60</v>
      </c>
      <c r="N561" s="149">
        <v>0.34722222222222227</v>
      </c>
      <c r="O561" s="102" t="s">
        <v>21</v>
      </c>
      <c r="P561" s="35" t="str">
        <f t="shared" si="333"/>
        <v>OK</v>
      </c>
      <c r="Q561" s="36">
        <f t="shared" si="334"/>
        <v>3.1250000000000056E-2</v>
      </c>
      <c r="R561" s="36">
        <f t="shared" si="335"/>
        <v>3.4722222222222099E-3</v>
      </c>
      <c r="S561" s="36">
        <f t="shared" si="336"/>
        <v>3.4722222222222265E-2</v>
      </c>
      <c r="T561" s="36">
        <f t="shared" si="337"/>
        <v>3.4722222222222099E-3</v>
      </c>
      <c r="U561" s="35">
        <v>27.7</v>
      </c>
      <c r="V561" s="35">
        <f>INDEX('Počty dní'!A:E,MATCH(E561,'Počty dní'!C:C,0),4)</f>
        <v>205</v>
      </c>
      <c r="W561" s="65">
        <f>V561*U561</f>
        <v>5678.5</v>
      </c>
    </row>
    <row r="562" spans="1:23" x14ac:dyDescent="0.3">
      <c r="A562" s="171">
        <v>235</v>
      </c>
      <c r="B562" s="35">
        <v>2035</v>
      </c>
      <c r="C562" s="34" t="s">
        <v>18</v>
      </c>
      <c r="D562" s="103"/>
      <c r="E562" s="34" t="str">
        <f t="shared" ref="E562:E568" si="338">CONCATENATE(C562,D562)</f>
        <v>X</v>
      </c>
      <c r="F562" s="34" t="s">
        <v>111</v>
      </c>
      <c r="G562" s="34">
        <v>26</v>
      </c>
      <c r="H562" s="34" t="str">
        <f t="shared" ref="H562:H568" si="339">CONCATENATE(F562,"/",G562)</f>
        <v>XXX130/26</v>
      </c>
      <c r="I562" s="103" t="s">
        <v>64</v>
      </c>
      <c r="J562" s="103" t="s">
        <v>64</v>
      </c>
      <c r="K562" s="104">
        <v>0.54513888888888895</v>
      </c>
      <c r="L562" s="149">
        <v>0.54861111111111105</v>
      </c>
      <c r="M562" s="102" t="s">
        <v>21</v>
      </c>
      <c r="N562" s="149">
        <v>0.57986111111111105</v>
      </c>
      <c r="O562" s="102" t="s">
        <v>60</v>
      </c>
      <c r="P562" s="35" t="str">
        <f t="shared" si="333"/>
        <v>OK</v>
      </c>
      <c r="Q562" s="36">
        <f t="shared" si="334"/>
        <v>3.125E-2</v>
      </c>
      <c r="R562" s="36">
        <f t="shared" si="335"/>
        <v>3.4722222222220989E-3</v>
      </c>
      <c r="S562" s="36">
        <f t="shared" si="336"/>
        <v>3.4722222222222099E-2</v>
      </c>
      <c r="T562" s="36">
        <f t="shared" si="337"/>
        <v>0.19791666666666669</v>
      </c>
      <c r="U562" s="35">
        <v>27.7</v>
      </c>
      <c r="V562" s="35">
        <f>INDEX('Počty dní'!A:E,MATCH(E562,'Počty dní'!C:C,0),4)</f>
        <v>205</v>
      </c>
      <c r="W562" s="65">
        <f t="shared" ref="W562:W568" si="340">V562*U562</f>
        <v>5678.5</v>
      </c>
    </row>
    <row r="563" spans="1:23" x14ac:dyDescent="0.3">
      <c r="A563" s="171">
        <v>235</v>
      </c>
      <c r="B563" s="35">
        <v>2035</v>
      </c>
      <c r="C563" s="34" t="s">
        <v>18</v>
      </c>
      <c r="D563" s="103"/>
      <c r="E563" s="34" t="str">
        <f t="shared" si="338"/>
        <v>X</v>
      </c>
      <c r="F563" s="34" t="s">
        <v>111</v>
      </c>
      <c r="G563" s="34">
        <v>29</v>
      </c>
      <c r="H563" s="34" t="str">
        <f t="shared" si="339"/>
        <v>XXX130/29</v>
      </c>
      <c r="I563" s="103" t="s">
        <v>64</v>
      </c>
      <c r="J563" s="103" t="s">
        <v>64</v>
      </c>
      <c r="K563" s="104">
        <v>0.58333333333333337</v>
      </c>
      <c r="L563" s="149">
        <v>0.58680555555555558</v>
      </c>
      <c r="M563" s="102" t="s">
        <v>60</v>
      </c>
      <c r="N563" s="149">
        <v>0.61805555555555558</v>
      </c>
      <c r="O563" s="102" t="s">
        <v>21</v>
      </c>
      <c r="P563" s="35" t="str">
        <f t="shared" si="333"/>
        <v>OK</v>
      </c>
      <c r="Q563" s="36">
        <f t="shared" si="334"/>
        <v>3.125E-2</v>
      </c>
      <c r="R563" s="36">
        <f t="shared" si="335"/>
        <v>3.4722222222222099E-3</v>
      </c>
      <c r="S563" s="36">
        <f t="shared" si="336"/>
        <v>3.472222222222221E-2</v>
      </c>
      <c r="T563" s="36">
        <f t="shared" si="337"/>
        <v>3.4722222222223209E-3</v>
      </c>
      <c r="U563" s="35">
        <v>27.7</v>
      </c>
      <c r="V563" s="35">
        <f>INDEX('Počty dní'!A:E,MATCH(E563,'Počty dní'!C:C,0),4)</f>
        <v>205</v>
      </c>
      <c r="W563" s="65">
        <f t="shared" si="340"/>
        <v>5678.5</v>
      </c>
    </row>
    <row r="564" spans="1:23" x14ac:dyDescent="0.3">
      <c r="A564" s="171">
        <v>235</v>
      </c>
      <c r="B564" s="35">
        <v>2035</v>
      </c>
      <c r="C564" s="34" t="s">
        <v>18</v>
      </c>
      <c r="D564" s="103"/>
      <c r="E564" s="34" t="str">
        <f t="shared" si="338"/>
        <v>X</v>
      </c>
      <c r="F564" s="34" t="s">
        <v>134</v>
      </c>
      <c r="G564" s="34">
        <v>19</v>
      </c>
      <c r="H564" s="34" t="str">
        <f t="shared" si="339"/>
        <v>XXX200/19</v>
      </c>
      <c r="I564" s="103" t="s">
        <v>64</v>
      </c>
      <c r="J564" s="103" t="s">
        <v>64</v>
      </c>
      <c r="K564" s="104">
        <v>0.64097222222222217</v>
      </c>
      <c r="L564" s="149">
        <v>0.64444444444444449</v>
      </c>
      <c r="M564" s="102" t="s">
        <v>21</v>
      </c>
      <c r="N564" s="149">
        <v>0.68055555555555547</v>
      </c>
      <c r="O564" s="102" t="s">
        <v>62</v>
      </c>
      <c r="P564" s="35" t="str">
        <f t="shared" si="333"/>
        <v>OK</v>
      </c>
      <c r="Q564" s="36">
        <f t="shared" si="334"/>
        <v>3.6111111111110983E-2</v>
      </c>
      <c r="R564" s="36">
        <f t="shared" si="335"/>
        <v>3.4722222222223209E-3</v>
      </c>
      <c r="S564" s="36">
        <f t="shared" si="336"/>
        <v>3.9583333333333304E-2</v>
      </c>
      <c r="T564" s="36">
        <f t="shared" si="337"/>
        <v>2.2916666666666585E-2</v>
      </c>
      <c r="U564" s="35">
        <v>38.1</v>
      </c>
      <c r="V564" s="35">
        <f>INDEX('Počty dní'!A:E,MATCH(E564,'Počty dní'!C:C,0),4)</f>
        <v>205</v>
      </c>
      <c r="W564" s="65">
        <f t="shared" si="340"/>
        <v>7810.5</v>
      </c>
    </row>
    <row r="565" spans="1:23" x14ac:dyDescent="0.3">
      <c r="A565" s="171">
        <v>235</v>
      </c>
      <c r="B565" s="35">
        <v>2035</v>
      </c>
      <c r="C565" s="34" t="s">
        <v>18</v>
      </c>
      <c r="D565" s="103"/>
      <c r="E565" s="34" t="str">
        <f t="shared" si="338"/>
        <v>X</v>
      </c>
      <c r="F565" s="34" t="s">
        <v>134</v>
      </c>
      <c r="G565" s="34">
        <v>22</v>
      </c>
      <c r="H565" s="34" t="str">
        <f t="shared" si="339"/>
        <v>XXX200/22</v>
      </c>
      <c r="I565" s="103" t="s">
        <v>64</v>
      </c>
      <c r="J565" s="103" t="s">
        <v>64</v>
      </c>
      <c r="K565" s="104">
        <v>0.69097222222222221</v>
      </c>
      <c r="L565" s="149">
        <v>0.69374999999999998</v>
      </c>
      <c r="M565" s="102" t="s">
        <v>62</v>
      </c>
      <c r="N565" s="149">
        <v>0.73055555555555562</v>
      </c>
      <c r="O565" s="102" t="s">
        <v>21</v>
      </c>
      <c r="P565" s="35" t="str">
        <f t="shared" si="333"/>
        <v>OK</v>
      </c>
      <c r="Q565" s="36">
        <f t="shared" si="334"/>
        <v>3.6805555555555647E-2</v>
      </c>
      <c r="R565" s="36">
        <f t="shared" si="335"/>
        <v>2.7777777777777679E-3</v>
      </c>
      <c r="S565" s="36">
        <f t="shared" si="336"/>
        <v>3.9583333333333415E-2</v>
      </c>
      <c r="T565" s="36">
        <f t="shared" si="337"/>
        <v>1.0416666666666741E-2</v>
      </c>
      <c r="U565" s="35">
        <v>38.1</v>
      </c>
      <c r="V565" s="35">
        <f>INDEX('Počty dní'!A:E,MATCH(E565,'Počty dní'!C:C,0),4)</f>
        <v>205</v>
      </c>
      <c r="W565" s="65">
        <f t="shared" si="340"/>
        <v>7810.5</v>
      </c>
    </row>
    <row r="566" spans="1:23" x14ac:dyDescent="0.3">
      <c r="A566" s="171">
        <v>235</v>
      </c>
      <c r="B566" s="35">
        <v>2035</v>
      </c>
      <c r="C566" s="34" t="s">
        <v>18</v>
      </c>
      <c r="D566" s="103"/>
      <c r="E566" s="34" t="str">
        <f t="shared" si="338"/>
        <v>X</v>
      </c>
      <c r="F566" s="34" t="s">
        <v>125</v>
      </c>
      <c r="G566" s="34">
        <v>12</v>
      </c>
      <c r="H566" s="34" t="str">
        <f t="shared" si="339"/>
        <v>XXX154/12</v>
      </c>
      <c r="I566" s="103" t="s">
        <v>65</v>
      </c>
      <c r="J566" s="103" t="s">
        <v>64</v>
      </c>
      <c r="K566" s="104">
        <v>0.76250000000000007</v>
      </c>
      <c r="L566" s="149">
        <v>0.76388888888888884</v>
      </c>
      <c r="M566" s="102" t="s">
        <v>21</v>
      </c>
      <c r="N566" s="149">
        <v>0.77500000000000002</v>
      </c>
      <c r="O566" s="102" t="s">
        <v>51</v>
      </c>
      <c r="P566" s="35" t="str">
        <f t="shared" si="333"/>
        <v>OK</v>
      </c>
      <c r="Q566" s="36">
        <f t="shared" si="334"/>
        <v>1.1111111111111183E-2</v>
      </c>
      <c r="R566" s="36">
        <f t="shared" si="335"/>
        <v>1.3888888888887729E-3</v>
      </c>
      <c r="S566" s="36">
        <f t="shared" si="336"/>
        <v>1.2499999999999956E-2</v>
      </c>
      <c r="T566" s="36">
        <f t="shared" si="337"/>
        <v>3.1944444444444442E-2</v>
      </c>
      <c r="U566" s="35">
        <v>9.1999999999999993</v>
      </c>
      <c r="V566" s="35">
        <f>INDEX('Počty dní'!A:E,MATCH(E566,'Počty dní'!C:C,0),4)</f>
        <v>205</v>
      </c>
      <c r="W566" s="65">
        <f t="shared" si="340"/>
        <v>1885.9999999999998</v>
      </c>
    </row>
    <row r="567" spans="1:23" x14ac:dyDescent="0.3">
      <c r="A567" s="171">
        <v>235</v>
      </c>
      <c r="B567" s="35">
        <v>2035</v>
      </c>
      <c r="C567" s="34" t="s">
        <v>18</v>
      </c>
      <c r="D567" s="103"/>
      <c r="E567" s="34" t="str">
        <f t="shared" si="338"/>
        <v>X</v>
      </c>
      <c r="F567" s="34" t="s">
        <v>125</v>
      </c>
      <c r="G567" s="34">
        <v>9</v>
      </c>
      <c r="H567" s="34" t="str">
        <f t="shared" si="339"/>
        <v>XXX154/9</v>
      </c>
      <c r="I567" s="103" t="s">
        <v>65</v>
      </c>
      <c r="J567" s="103" t="s">
        <v>64</v>
      </c>
      <c r="K567" s="104">
        <v>0.77500000000000002</v>
      </c>
      <c r="L567" s="149">
        <v>0.77569444444444446</v>
      </c>
      <c r="M567" s="102" t="s">
        <v>51</v>
      </c>
      <c r="N567" s="149">
        <v>0.78680555555555554</v>
      </c>
      <c r="O567" s="102" t="s">
        <v>21</v>
      </c>
      <c r="P567" s="35" t="str">
        <f t="shared" si="333"/>
        <v>OK</v>
      </c>
      <c r="Q567" s="36">
        <f t="shared" si="334"/>
        <v>1.1111111111111072E-2</v>
      </c>
      <c r="R567" s="36">
        <f t="shared" si="335"/>
        <v>6.9444444444444198E-4</v>
      </c>
      <c r="S567" s="36">
        <f t="shared" si="336"/>
        <v>1.1805555555555514E-2</v>
      </c>
      <c r="T567" s="36">
        <f t="shared" si="337"/>
        <v>0</v>
      </c>
      <c r="U567" s="35">
        <v>9.1999999999999993</v>
      </c>
      <c r="V567" s="35">
        <f>INDEX('Počty dní'!A:E,MATCH(E567,'Počty dní'!C:C,0),4)</f>
        <v>205</v>
      </c>
      <c r="W567" s="65">
        <f t="shared" si="340"/>
        <v>1885.9999999999998</v>
      </c>
    </row>
    <row r="568" spans="1:23" ht="15" thickBot="1" x14ac:dyDescent="0.35">
      <c r="A568" s="172">
        <v>235</v>
      </c>
      <c r="B568" s="37">
        <v>2035</v>
      </c>
      <c r="C568" s="75" t="s">
        <v>18</v>
      </c>
      <c r="D568" s="151"/>
      <c r="E568" s="75" t="str">
        <f t="shared" si="338"/>
        <v>X</v>
      </c>
      <c r="F568" s="75" t="s">
        <v>111</v>
      </c>
      <c r="G568" s="75">
        <v>44</v>
      </c>
      <c r="H568" s="75" t="str">
        <f t="shared" si="339"/>
        <v>XXX130/44</v>
      </c>
      <c r="I568" s="151" t="s">
        <v>65</v>
      </c>
      <c r="J568" s="151" t="s">
        <v>64</v>
      </c>
      <c r="K568" s="173">
        <v>0.79513888888888884</v>
      </c>
      <c r="L568" s="152">
        <v>0.79861111111111116</v>
      </c>
      <c r="M568" s="113" t="s">
        <v>21</v>
      </c>
      <c r="N568" s="152">
        <v>0.82986111111111116</v>
      </c>
      <c r="O568" s="113" t="s">
        <v>60</v>
      </c>
      <c r="P568" s="37"/>
      <c r="Q568" s="68">
        <f t="shared" si="334"/>
        <v>3.125E-2</v>
      </c>
      <c r="R568" s="68">
        <f t="shared" si="335"/>
        <v>3.4722222222223209E-3</v>
      </c>
      <c r="S568" s="68">
        <f t="shared" si="336"/>
        <v>3.4722222222222321E-2</v>
      </c>
      <c r="T568" s="68">
        <f t="shared" si="337"/>
        <v>8.3333333333333037E-3</v>
      </c>
      <c r="U568" s="37">
        <v>28.2</v>
      </c>
      <c r="V568" s="37">
        <f>INDEX('Počty dní'!A:E,MATCH(E568,'Počty dní'!C:C,0),4)</f>
        <v>205</v>
      </c>
      <c r="W568" s="69">
        <f t="shared" si="340"/>
        <v>5781</v>
      </c>
    </row>
    <row r="569" spans="1:23" ht="15" thickBot="1" x14ac:dyDescent="0.35">
      <c r="A569" s="115" t="str">
        <f ca="1">CONCATENATE(INDIRECT("R[-3]C[0]",FALSE),"celkem")</f>
        <v>235celkem</v>
      </c>
      <c r="B569" s="70"/>
      <c r="C569" s="70" t="str">
        <f ca="1">INDIRECT("R[-1]C[12]",FALSE)</f>
        <v>Bystřice n.Pern.,,aut.nádr.</v>
      </c>
      <c r="D569" s="80"/>
      <c r="E569" s="70"/>
      <c r="F569" s="80"/>
      <c r="G569" s="70"/>
      <c r="H569" s="116"/>
      <c r="I569" s="117"/>
      <c r="J569" s="118" t="str">
        <f ca="1">INDIRECT("R[-3]C[0]",FALSE)</f>
        <v>V</v>
      </c>
      <c r="K569" s="119"/>
      <c r="L569" s="120"/>
      <c r="M569" s="121"/>
      <c r="N569" s="120"/>
      <c r="O569" s="122"/>
      <c r="P569" s="70"/>
      <c r="Q569" s="71">
        <f>SUM(Q559:Q568)</f>
        <v>0.29305555555555562</v>
      </c>
      <c r="R569" s="71">
        <f>SUM(R559:R568)</f>
        <v>2.7777777777777679E-2</v>
      </c>
      <c r="S569" s="71">
        <f>SUM(S559:S568)</f>
        <v>0.3208333333333333</v>
      </c>
      <c r="T569" s="71">
        <f>SUM(T559:T568)</f>
        <v>0.27986111111111117</v>
      </c>
      <c r="U569" s="72">
        <f>SUM(U559:U568)</f>
        <v>263.89999999999998</v>
      </c>
      <c r="V569" s="73"/>
      <c r="W569" s="74">
        <f>SUM(W559:W568)</f>
        <v>54099.5</v>
      </c>
    </row>
    <row r="570" spans="1:23" x14ac:dyDescent="0.3">
      <c r="C570" s="43"/>
      <c r="D570" s="147"/>
      <c r="E570" s="43"/>
      <c r="L570" s="139"/>
      <c r="M570" s="141"/>
      <c r="N570" s="139"/>
      <c r="O570" s="141"/>
    </row>
    <row r="571" spans="1:23" ht="15" thickBot="1" x14ac:dyDescent="0.35">
      <c r="C571" s="43"/>
      <c r="D571" s="147"/>
      <c r="E571" s="43"/>
      <c r="L571" s="139"/>
      <c r="M571" s="141"/>
      <c r="N571" s="139"/>
      <c r="O571" s="141"/>
    </row>
    <row r="572" spans="1:23" x14ac:dyDescent="0.3">
      <c r="A572" s="89">
        <v>236</v>
      </c>
      <c r="B572" s="32">
        <v>2036</v>
      </c>
      <c r="C572" s="32" t="s">
        <v>18</v>
      </c>
      <c r="D572" s="90"/>
      <c r="E572" s="32" t="str">
        <f>CONCATENATE(C572,D572)</f>
        <v>X</v>
      </c>
      <c r="F572" s="32" t="s">
        <v>111</v>
      </c>
      <c r="G572" s="32">
        <v>1</v>
      </c>
      <c r="H572" s="32" t="str">
        <f>CONCATENATE(F572,"/",G572)</f>
        <v>XXX130/1</v>
      </c>
      <c r="I572" s="90" t="s">
        <v>64</v>
      </c>
      <c r="J572" s="90" t="s">
        <v>64</v>
      </c>
      <c r="K572" s="169">
        <v>0.1875</v>
      </c>
      <c r="L572" s="170">
        <v>0.19097222222222221</v>
      </c>
      <c r="M572" s="95" t="s">
        <v>60</v>
      </c>
      <c r="N572" s="170">
        <v>0.22569444444444445</v>
      </c>
      <c r="O572" s="95" t="s">
        <v>52</v>
      </c>
      <c r="P572" s="32" t="str">
        <f t="shared" ref="P572:P587" si="341">IF(M573=O572,"OK","POZOR")</f>
        <v>OK</v>
      </c>
      <c r="Q572" s="67">
        <f t="shared" ref="Q572:Q588" si="342">IF(ISNUMBER(G572),N572-L572,IF(F572="přejezd",N572-L572,0))</f>
        <v>3.4722222222222238E-2</v>
      </c>
      <c r="R572" s="67">
        <f t="shared" ref="R572:R588" si="343">IF(ISNUMBER(G572),L572-K572,0)</f>
        <v>3.4722222222222099E-3</v>
      </c>
      <c r="S572" s="67">
        <f t="shared" ref="S572:S588" si="344">Q572+R572</f>
        <v>3.8194444444444448E-2</v>
      </c>
      <c r="T572" s="67"/>
      <c r="U572" s="32">
        <v>29</v>
      </c>
      <c r="V572" s="32">
        <f>INDEX('Počty dní'!A:E,MATCH(E572,'Počty dní'!C:C,0),4)</f>
        <v>205</v>
      </c>
      <c r="W572" s="33">
        <f>V572*U572</f>
        <v>5945</v>
      </c>
    </row>
    <row r="573" spans="1:23" x14ac:dyDescent="0.3">
      <c r="A573" s="171">
        <v>236</v>
      </c>
      <c r="B573" s="35">
        <v>2036</v>
      </c>
      <c r="C573" s="34" t="s">
        <v>18</v>
      </c>
      <c r="D573" s="103"/>
      <c r="E573" s="34" t="str">
        <f>CONCATENATE(C573,D573)</f>
        <v>X</v>
      </c>
      <c r="F573" s="34" t="s">
        <v>111</v>
      </c>
      <c r="G573" s="34">
        <v>6</v>
      </c>
      <c r="H573" s="34" t="str">
        <f>CONCATENATE(F573,"/",G573)</f>
        <v>XXX130/6</v>
      </c>
      <c r="I573" s="103" t="s">
        <v>64</v>
      </c>
      <c r="J573" s="103" t="s">
        <v>64</v>
      </c>
      <c r="K573" s="104">
        <v>0.22708333333333333</v>
      </c>
      <c r="L573" s="149">
        <v>0.22916666666666666</v>
      </c>
      <c r="M573" s="102" t="s">
        <v>52</v>
      </c>
      <c r="N573" s="149">
        <v>0.2673611111111111</v>
      </c>
      <c r="O573" s="102" t="s">
        <v>60</v>
      </c>
      <c r="P573" s="35" t="str">
        <f t="shared" si="341"/>
        <v>OK</v>
      </c>
      <c r="Q573" s="36">
        <f t="shared" si="342"/>
        <v>3.8194444444444448E-2</v>
      </c>
      <c r="R573" s="36">
        <f t="shared" si="343"/>
        <v>2.0833333333333259E-3</v>
      </c>
      <c r="S573" s="36">
        <f t="shared" si="344"/>
        <v>4.0277777777777773E-2</v>
      </c>
      <c r="T573" s="36">
        <f t="shared" ref="T573:T588" si="345">K573-N572</f>
        <v>1.388888888888884E-3</v>
      </c>
      <c r="U573" s="35">
        <v>29</v>
      </c>
      <c r="V573" s="35">
        <f>INDEX('Počty dní'!A:E,MATCH(E573,'Počty dní'!C:C,0),4)</f>
        <v>205</v>
      </c>
      <c r="W573" s="65">
        <f>V573*U573</f>
        <v>5945</v>
      </c>
    </row>
    <row r="574" spans="1:23" x14ac:dyDescent="0.3">
      <c r="A574" s="171">
        <v>236</v>
      </c>
      <c r="B574" s="35">
        <v>2036</v>
      </c>
      <c r="C574" s="34" t="s">
        <v>18</v>
      </c>
      <c r="D574" s="103"/>
      <c r="E574" s="34" t="str">
        <f>CONCATENATE(C574,D574)</f>
        <v>X</v>
      </c>
      <c r="F574" s="34" t="s">
        <v>111</v>
      </c>
      <c r="G574" s="34">
        <v>9</v>
      </c>
      <c r="H574" s="34" t="str">
        <f>CONCATENATE(F574,"/",G574)</f>
        <v>XXX130/9</v>
      </c>
      <c r="I574" s="103" t="s">
        <v>64</v>
      </c>
      <c r="J574" s="103" t="s">
        <v>64</v>
      </c>
      <c r="K574" s="104">
        <v>0.27083333333333331</v>
      </c>
      <c r="L574" s="149">
        <v>0.27430555555555552</v>
      </c>
      <c r="M574" s="102" t="s">
        <v>60</v>
      </c>
      <c r="N574" s="149">
        <v>0.30555555555555552</v>
      </c>
      <c r="O574" s="102" t="s">
        <v>21</v>
      </c>
      <c r="P574" s="35" t="str">
        <f t="shared" si="341"/>
        <v>OK</v>
      </c>
      <c r="Q574" s="36">
        <f t="shared" si="342"/>
        <v>3.125E-2</v>
      </c>
      <c r="R574" s="36">
        <f t="shared" si="343"/>
        <v>3.4722222222222099E-3</v>
      </c>
      <c r="S574" s="36">
        <f t="shared" si="344"/>
        <v>3.472222222222221E-2</v>
      </c>
      <c r="T574" s="36">
        <f t="shared" si="345"/>
        <v>3.4722222222222099E-3</v>
      </c>
      <c r="U574" s="35">
        <v>27.7</v>
      </c>
      <c r="V574" s="35">
        <f>INDEX('Počty dní'!A:E,MATCH(E574,'Počty dní'!C:C,0),4)</f>
        <v>205</v>
      </c>
      <c r="W574" s="65">
        <f>V574*U574</f>
        <v>5678.5</v>
      </c>
    </row>
    <row r="575" spans="1:23" x14ac:dyDescent="0.3">
      <c r="A575" s="171">
        <v>236</v>
      </c>
      <c r="B575" s="35">
        <v>2036</v>
      </c>
      <c r="C575" s="34" t="s">
        <v>18</v>
      </c>
      <c r="D575" s="103"/>
      <c r="E575" s="34" t="str">
        <f>CONCATENATE(C575,D575)</f>
        <v>X</v>
      </c>
      <c r="F575" s="34" t="s">
        <v>111</v>
      </c>
      <c r="G575" s="34">
        <v>14</v>
      </c>
      <c r="H575" s="34" t="str">
        <f>CONCATENATE(F575,"/",G575)</f>
        <v>XXX130/14</v>
      </c>
      <c r="I575" s="103" t="s">
        <v>64</v>
      </c>
      <c r="J575" s="103" t="s">
        <v>64</v>
      </c>
      <c r="K575" s="104">
        <v>0.31597222222222221</v>
      </c>
      <c r="L575" s="149">
        <v>0.31944444444444448</v>
      </c>
      <c r="M575" s="102" t="s">
        <v>21</v>
      </c>
      <c r="N575" s="149">
        <v>0.35069444444444442</v>
      </c>
      <c r="O575" s="102" t="s">
        <v>60</v>
      </c>
      <c r="P575" s="35" t="str">
        <f t="shared" si="341"/>
        <v>OK</v>
      </c>
      <c r="Q575" s="36">
        <f t="shared" si="342"/>
        <v>3.1249999999999944E-2</v>
      </c>
      <c r="R575" s="36">
        <f t="shared" si="343"/>
        <v>3.4722222222222654E-3</v>
      </c>
      <c r="S575" s="36">
        <f t="shared" si="344"/>
        <v>3.472222222222221E-2</v>
      </c>
      <c r="T575" s="36">
        <f t="shared" si="345"/>
        <v>1.0416666666666685E-2</v>
      </c>
      <c r="U575" s="35">
        <v>27.7</v>
      </c>
      <c r="V575" s="35">
        <f>INDEX('Počty dní'!A:E,MATCH(E575,'Počty dní'!C:C,0),4)</f>
        <v>205</v>
      </c>
      <c r="W575" s="65">
        <f>V575*U575</f>
        <v>5678.5</v>
      </c>
    </row>
    <row r="576" spans="1:23" x14ac:dyDescent="0.3">
      <c r="A576" s="171">
        <v>236</v>
      </c>
      <c r="B576" s="35">
        <v>2036</v>
      </c>
      <c r="C576" s="34" t="s">
        <v>18</v>
      </c>
      <c r="D576" s="103"/>
      <c r="E576" s="34" t="str">
        <f>CONCATENATE(C576,D576)</f>
        <v>X</v>
      </c>
      <c r="F576" s="34" t="s">
        <v>111</v>
      </c>
      <c r="G576" s="34">
        <v>17</v>
      </c>
      <c r="H576" s="34" t="str">
        <f>CONCATENATE(F576,"/",G576)</f>
        <v>XXX130/17</v>
      </c>
      <c r="I576" s="103" t="s">
        <v>64</v>
      </c>
      <c r="J576" s="103" t="s">
        <v>64</v>
      </c>
      <c r="K576" s="104">
        <v>0.375</v>
      </c>
      <c r="L576" s="149">
        <v>0.37847222222222227</v>
      </c>
      <c r="M576" s="102" t="s">
        <v>60</v>
      </c>
      <c r="N576" s="149">
        <v>0.40972222222222227</v>
      </c>
      <c r="O576" s="102" t="s">
        <v>21</v>
      </c>
      <c r="P576" s="35" t="str">
        <f t="shared" si="341"/>
        <v>OK</v>
      </c>
      <c r="Q576" s="36">
        <f t="shared" si="342"/>
        <v>3.125E-2</v>
      </c>
      <c r="R576" s="36">
        <f t="shared" si="343"/>
        <v>3.4722222222222654E-3</v>
      </c>
      <c r="S576" s="36">
        <f t="shared" si="344"/>
        <v>3.4722222222222265E-2</v>
      </c>
      <c r="T576" s="36">
        <f t="shared" si="345"/>
        <v>2.430555555555558E-2</v>
      </c>
      <c r="U576" s="35">
        <v>27.7</v>
      </c>
      <c r="V576" s="35">
        <f>INDEX('Počty dní'!A:E,MATCH(E576,'Počty dní'!C:C,0),4)</f>
        <v>205</v>
      </c>
      <c r="W576" s="65">
        <f>V576*U576</f>
        <v>5678.5</v>
      </c>
    </row>
    <row r="577" spans="1:48" x14ac:dyDescent="0.3">
      <c r="A577" s="171">
        <v>236</v>
      </c>
      <c r="B577" s="35">
        <v>2036</v>
      </c>
      <c r="C577" s="34" t="s">
        <v>18</v>
      </c>
      <c r="D577" s="103"/>
      <c r="E577" s="34" t="str">
        <f t="shared" ref="E577:E583" si="346">CONCATENATE(C577,D577)</f>
        <v>X</v>
      </c>
      <c r="F577" s="34" t="s">
        <v>111</v>
      </c>
      <c r="G577" s="34">
        <v>20</v>
      </c>
      <c r="H577" s="34" t="str">
        <f t="shared" ref="H577:H583" si="347">CONCATENATE(F577,"/",G577)</f>
        <v>XXX130/20</v>
      </c>
      <c r="I577" s="103" t="s">
        <v>64</v>
      </c>
      <c r="J577" s="103" t="s">
        <v>64</v>
      </c>
      <c r="K577" s="104">
        <v>0.4201388888888889</v>
      </c>
      <c r="L577" s="149">
        <v>0.4236111111111111</v>
      </c>
      <c r="M577" s="102" t="s">
        <v>21</v>
      </c>
      <c r="N577" s="149">
        <v>0.4548611111111111</v>
      </c>
      <c r="O577" s="102" t="s">
        <v>60</v>
      </c>
      <c r="P577" s="35" t="str">
        <f t="shared" si="341"/>
        <v>OK</v>
      </c>
      <c r="Q577" s="36">
        <f t="shared" si="342"/>
        <v>3.125E-2</v>
      </c>
      <c r="R577" s="36">
        <f t="shared" si="343"/>
        <v>3.4722222222222099E-3</v>
      </c>
      <c r="S577" s="36">
        <f t="shared" si="344"/>
        <v>3.472222222222221E-2</v>
      </c>
      <c r="T577" s="36">
        <f t="shared" si="345"/>
        <v>1.041666666666663E-2</v>
      </c>
      <c r="U577" s="35">
        <v>27.7</v>
      </c>
      <c r="V577" s="35">
        <f>INDEX('Počty dní'!A:E,MATCH(E577,'Počty dní'!C:C,0),4)</f>
        <v>205</v>
      </c>
      <c r="W577" s="65">
        <f t="shared" ref="W577:W583" si="348">V577*U577</f>
        <v>5678.5</v>
      </c>
    </row>
    <row r="578" spans="1:48" x14ac:dyDescent="0.3">
      <c r="A578" s="171">
        <v>236</v>
      </c>
      <c r="B578" s="35">
        <v>2036</v>
      </c>
      <c r="C578" s="34" t="s">
        <v>18</v>
      </c>
      <c r="D578" s="103"/>
      <c r="E578" s="34" t="str">
        <f t="shared" si="346"/>
        <v>X</v>
      </c>
      <c r="F578" s="34" t="s">
        <v>111</v>
      </c>
      <c r="G578" s="34">
        <v>21</v>
      </c>
      <c r="H578" s="34" t="str">
        <f t="shared" si="347"/>
        <v>XXX130/21</v>
      </c>
      <c r="I578" s="103" t="s">
        <v>64</v>
      </c>
      <c r="J578" s="103" t="s">
        <v>64</v>
      </c>
      <c r="K578" s="104">
        <v>0.45833333333333331</v>
      </c>
      <c r="L578" s="149">
        <v>0.46180555555555558</v>
      </c>
      <c r="M578" s="102" t="s">
        <v>60</v>
      </c>
      <c r="N578" s="149">
        <v>0.49305555555555558</v>
      </c>
      <c r="O578" s="102" t="s">
        <v>21</v>
      </c>
      <c r="P578" s="35" t="str">
        <f t="shared" si="341"/>
        <v>OK</v>
      </c>
      <c r="Q578" s="36">
        <f t="shared" si="342"/>
        <v>3.125E-2</v>
      </c>
      <c r="R578" s="36">
        <f t="shared" si="343"/>
        <v>3.4722222222222654E-3</v>
      </c>
      <c r="S578" s="36">
        <f t="shared" ref="S578:S586" si="349">Q578+R578</f>
        <v>3.4722222222222265E-2</v>
      </c>
      <c r="T578" s="36">
        <f t="shared" si="345"/>
        <v>3.4722222222222099E-3</v>
      </c>
      <c r="U578" s="35">
        <v>27.7</v>
      </c>
      <c r="V578" s="35">
        <f>INDEX('Počty dní'!A:E,MATCH(E578,'Počty dní'!C:C,0),4)</f>
        <v>205</v>
      </c>
      <c r="W578" s="65">
        <f t="shared" si="348"/>
        <v>5678.5</v>
      </c>
    </row>
    <row r="579" spans="1:48" x14ac:dyDescent="0.3">
      <c r="A579" s="171">
        <v>236</v>
      </c>
      <c r="B579" s="35">
        <v>2036</v>
      </c>
      <c r="C579" s="34" t="s">
        <v>18</v>
      </c>
      <c r="D579" s="103"/>
      <c r="E579" s="34" t="str">
        <f t="shared" si="346"/>
        <v>X</v>
      </c>
      <c r="F579" s="34" t="s">
        <v>111</v>
      </c>
      <c r="G579" s="34">
        <v>24</v>
      </c>
      <c r="H579" s="34" t="str">
        <f t="shared" si="347"/>
        <v>XXX130/24</v>
      </c>
      <c r="I579" s="103" t="s">
        <v>64</v>
      </c>
      <c r="J579" s="103" t="s">
        <v>64</v>
      </c>
      <c r="K579" s="104">
        <v>0.50347222222222221</v>
      </c>
      <c r="L579" s="149">
        <v>0.50694444444444442</v>
      </c>
      <c r="M579" s="102" t="s">
        <v>21</v>
      </c>
      <c r="N579" s="149">
        <v>0.53819444444444442</v>
      </c>
      <c r="O579" s="102" t="s">
        <v>60</v>
      </c>
      <c r="P579" s="35" t="str">
        <f t="shared" si="341"/>
        <v>OK</v>
      </c>
      <c r="Q579" s="36">
        <f t="shared" si="342"/>
        <v>3.125E-2</v>
      </c>
      <c r="R579" s="36">
        <f t="shared" si="343"/>
        <v>3.4722222222222099E-3</v>
      </c>
      <c r="S579" s="36">
        <f t="shared" si="349"/>
        <v>3.472222222222221E-2</v>
      </c>
      <c r="T579" s="36">
        <f t="shared" si="345"/>
        <v>1.041666666666663E-2</v>
      </c>
      <c r="U579" s="35">
        <v>27.7</v>
      </c>
      <c r="V579" s="35">
        <f>INDEX('Počty dní'!A:E,MATCH(E579,'Počty dní'!C:C,0),4)</f>
        <v>205</v>
      </c>
      <c r="W579" s="65">
        <f t="shared" si="348"/>
        <v>5678.5</v>
      </c>
    </row>
    <row r="580" spans="1:48" x14ac:dyDescent="0.3">
      <c r="A580" s="171">
        <v>236</v>
      </c>
      <c r="B580" s="35">
        <v>2036</v>
      </c>
      <c r="C580" s="34" t="s">
        <v>18</v>
      </c>
      <c r="D580" s="103"/>
      <c r="E580" s="34" t="str">
        <f t="shared" si="346"/>
        <v>X</v>
      </c>
      <c r="F580" s="34" t="s">
        <v>111</v>
      </c>
      <c r="G580" s="34">
        <v>27</v>
      </c>
      <c r="H580" s="34" t="str">
        <f t="shared" si="347"/>
        <v>XXX130/27</v>
      </c>
      <c r="I580" s="103" t="s">
        <v>64</v>
      </c>
      <c r="J580" s="103" t="s">
        <v>64</v>
      </c>
      <c r="K580" s="104">
        <v>0.54166666666666663</v>
      </c>
      <c r="L580" s="149">
        <v>0.54513888888888895</v>
      </c>
      <c r="M580" s="102" t="s">
        <v>60</v>
      </c>
      <c r="N580" s="149">
        <v>0.57638888888888895</v>
      </c>
      <c r="O580" s="102" t="s">
        <v>21</v>
      </c>
      <c r="P580" s="35" t="str">
        <f t="shared" si="341"/>
        <v>OK</v>
      </c>
      <c r="Q580" s="36">
        <f t="shared" si="342"/>
        <v>3.125E-2</v>
      </c>
      <c r="R580" s="36">
        <f t="shared" si="343"/>
        <v>3.4722222222223209E-3</v>
      </c>
      <c r="S580" s="36">
        <f t="shared" si="349"/>
        <v>3.4722222222222321E-2</v>
      </c>
      <c r="T580" s="36">
        <f t="shared" si="345"/>
        <v>3.4722222222222099E-3</v>
      </c>
      <c r="U580" s="35">
        <v>27.7</v>
      </c>
      <c r="V580" s="35">
        <f>INDEX('Počty dní'!A:E,MATCH(E580,'Počty dní'!C:C,0),4)</f>
        <v>205</v>
      </c>
      <c r="W580" s="65">
        <f t="shared" si="348"/>
        <v>5678.5</v>
      </c>
    </row>
    <row r="581" spans="1:48" x14ac:dyDescent="0.3">
      <c r="A581" s="171">
        <v>236</v>
      </c>
      <c r="B581" s="35">
        <v>2036</v>
      </c>
      <c r="C581" s="35" t="s">
        <v>18</v>
      </c>
      <c r="D581" s="97"/>
      <c r="E581" s="35" t="str">
        <f t="shared" si="346"/>
        <v>X</v>
      </c>
      <c r="F581" s="35" t="s">
        <v>72</v>
      </c>
      <c r="G581" s="35"/>
      <c r="H581" s="35" t="str">
        <f t="shared" si="347"/>
        <v>přejezd/</v>
      </c>
      <c r="I581" s="103"/>
      <c r="J581" s="103" t="s">
        <v>64</v>
      </c>
      <c r="K581" s="99">
        <v>0.59722222222222221</v>
      </c>
      <c r="L581" s="100">
        <v>0.59722222222222221</v>
      </c>
      <c r="M581" s="102" t="str">
        <f>O580</f>
        <v>Žďár n.Sáz.,,aut.nádr.</v>
      </c>
      <c r="N581" s="100">
        <v>0.59930555555555554</v>
      </c>
      <c r="O581" s="102" t="s">
        <v>52</v>
      </c>
      <c r="P581" s="35" t="str">
        <f t="shared" si="341"/>
        <v>OK</v>
      </c>
      <c r="Q581" s="36">
        <f t="shared" si="342"/>
        <v>2.0833333333333259E-3</v>
      </c>
      <c r="R581" s="36">
        <f t="shared" si="343"/>
        <v>0</v>
      </c>
      <c r="S581" s="36">
        <f t="shared" si="349"/>
        <v>2.0833333333333259E-3</v>
      </c>
      <c r="T581" s="36">
        <f t="shared" si="345"/>
        <v>2.0833333333333259E-2</v>
      </c>
      <c r="U581" s="35">
        <v>0</v>
      </c>
      <c r="V581" s="35">
        <f>INDEX('Počty dní'!A:E,MATCH(E581,'Počty dní'!C:C,0),4)</f>
        <v>205</v>
      </c>
      <c r="W581" s="65">
        <f>V581*U581</f>
        <v>0</v>
      </c>
      <c r="AL581" s="24"/>
      <c r="AM581" s="24"/>
      <c r="AP581" s="7"/>
      <c r="AQ581" s="7"/>
      <c r="AR581" s="7"/>
      <c r="AS581" s="7"/>
      <c r="AT581" s="7"/>
      <c r="AU581" s="25"/>
      <c r="AV581" s="25"/>
    </row>
    <row r="582" spans="1:48" x14ac:dyDescent="0.3">
      <c r="A582" s="171">
        <v>236</v>
      </c>
      <c r="B582" s="35">
        <v>2036</v>
      </c>
      <c r="C582" s="34" t="s">
        <v>18</v>
      </c>
      <c r="D582" s="103"/>
      <c r="E582" s="34" t="str">
        <f t="shared" si="346"/>
        <v>X</v>
      </c>
      <c r="F582" s="34" t="s">
        <v>111</v>
      </c>
      <c r="G582" s="34">
        <v>32</v>
      </c>
      <c r="H582" s="34" t="str">
        <f t="shared" si="347"/>
        <v>XXX130/32</v>
      </c>
      <c r="I582" s="103" t="s">
        <v>64</v>
      </c>
      <c r="J582" s="103" t="s">
        <v>64</v>
      </c>
      <c r="K582" s="104">
        <v>0.59930555555555554</v>
      </c>
      <c r="L582" s="149">
        <v>0.60416666666666663</v>
      </c>
      <c r="M582" s="102" t="s">
        <v>52</v>
      </c>
      <c r="N582" s="149">
        <v>0.64236111111111105</v>
      </c>
      <c r="O582" s="102" t="s">
        <v>60</v>
      </c>
      <c r="P582" s="35" t="str">
        <f t="shared" si="341"/>
        <v>OK</v>
      </c>
      <c r="Q582" s="36">
        <f t="shared" si="342"/>
        <v>3.819444444444442E-2</v>
      </c>
      <c r="R582" s="36">
        <f t="shared" si="343"/>
        <v>4.8611111111110938E-3</v>
      </c>
      <c r="S582" s="36">
        <f t="shared" si="349"/>
        <v>4.3055555555555514E-2</v>
      </c>
      <c r="T582" s="36">
        <f t="shared" si="345"/>
        <v>0</v>
      </c>
      <c r="U582" s="35">
        <v>29</v>
      </c>
      <c r="V582" s="35">
        <f>INDEX('Počty dní'!A:E,MATCH(E582,'Počty dní'!C:C,0),4)</f>
        <v>205</v>
      </c>
      <c r="W582" s="65">
        <f t="shared" si="348"/>
        <v>5945</v>
      </c>
    </row>
    <row r="583" spans="1:48" x14ac:dyDescent="0.3">
      <c r="A583" s="171">
        <v>236</v>
      </c>
      <c r="B583" s="35">
        <v>2036</v>
      </c>
      <c r="C583" s="34" t="s">
        <v>18</v>
      </c>
      <c r="D583" s="103"/>
      <c r="E583" s="34" t="str">
        <f t="shared" si="346"/>
        <v>X</v>
      </c>
      <c r="F583" s="34" t="s">
        <v>111</v>
      </c>
      <c r="G583" s="34">
        <v>35</v>
      </c>
      <c r="H583" s="34" t="str">
        <f t="shared" si="347"/>
        <v>XXX130/35</v>
      </c>
      <c r="I583" s="103" t="s">
        <v>64</v>
      </c>
      <c r="J583" s="103" t="s">
        <v>64</v>
      </c>
      <c r="K583" s="104">
        <v>0.64583333333333337</v>
      </c>
      <c r="L583" s="149">
        <v>0.64930555555555558</v>
      </c>
      <c r="M583" s="102" t="s">
        <v>60</v>
      </c>
      <c r="N583" s="149">
        <v>0.68055555555555547</v>
      </c>
      <c r="O583" s="102" t="s">
        <v>21</v>
      </c>
      <c r="P583" s="35" t="str">
        <f t="shared" si="341"/>
        <v>OK</v>
      </c>
      <c r="Q583" s="36">
        <f t="shared" si="342"/>
        <v>3.1249999999999889E-2</v>
      </c>
      <c r="R583" s="36">
        <f t="shared" si="343"/>
        <v>3.4722222222222099E-3</v>
      </c>
      <c r="S583" s="36">
        <f t="shared" si="349"/>
        <v>3.4722222222222099E-2</v>
      </c>
      <c r="T583" s="36">
        <f t="shared" si="345"/>
        <v>3.4722222222223209E-3</v>
      </c>
      <c r="U583" s="35">
        <v>27.7</v>
      </c>
      <c r="V583" s="35">
        <f>INDEX('Počty dní'!A:E,MATCH(E583,'Počty dní'!C:C,0),4)</f>
        <v>205</v>
      </c>
      <c r="W583" s="65">
        <f t="shared" si="348"/>
        <v>5678.5</v>
      </c>
    </row>
    <row r="584" spans="1:48" s="2" customFormat="1" x14ac:dyDescent="0.3">
      <c r="A584" s="171">
        <v>236</v>
      </c>
      <c r="B584" s="35">
        <v>2036</v>
      </c>
      <c r="C584" s="98" t="s">
        <v>18</v>
      </c>
      <c r="D584" s="130"/>
      <c r="E584" s="98" t="str">
        <f>CONCATENATE(C584,D584)</f>
        <v>X</v>
      </c>
      <c r="F584" s="34" t="s">
        <v>128</v>
      </c>
      <c r="G584" s="98">
        <v>21</v>
      </c>
      <c r="H584" s="98" t="str">
        <f>CONCATENATE(F584,"/",G584)</f>
        <v>XXX157/21</v>
      </c>
      <c r="I584" s="130" t="s">
        <v>65</v>
      </c>
      <c r="J584" s="103" t="s">
        <v>64</v>
      </c>
      <c r="K584" s="136">
        <v>0.73333333333333339</v>
      </c>
      <c r="L584" s="137">
        <v>0.73611111111111116</v>
      </c>
      <c r="M584" s="98" t="s">
        <v>21</v>
      </c>
      <c r="N584" s="137">
        <v>0.76250000000000007</v>
      </c>
      <c r="O584" s="98" t="s">
        <v>75</v>
      </c>
      <c r="P584" s="35" t="str">
        <f t="shared" si="341"/>
        <v>OK</v>
      </c>
      <c r="Q584" s="36">
        <f t="shared" si="342"/>
        <v>2.6388888888888906E-2</v>
      </c>
      <c r="R584" s="36">
        <f t="shared" si="343"/>
        <v>2.7777777777777679E-3</v>
      </c>
      <c r="S584" s="36">
        <f t="shared" si="349"/>
        <v>2.9166666666666674E-2</v>
      </c>
      <c r="T584" s="36">
        <f t="shared" si="345"/>
        <v>5.2777777777777923E-2</v>
      </c>
      <c r="U584" s="35">
        <v>20.2</v>
      </c>
      <c r="V584" s="35">
        <f>INDEX('Počty dní'!A:E,MATCH(E584,'Počty dní'!C:C,0),4)</f>
        <v>205</v>
      </c>
      <c r="W584" s="66">
        <f>V584*U584</f>
        <v>4141</v>
      </c>
      <c r="X584"/>
    </row>
    <row r="585" spans="1:48" x14ac:dyDescent="0.3">
      <c r="A585" s="171">
        <v>236</v>
      </c>
      <c r="B585" s="35">
        <v>2036</v>
      </c>
      <c r="C585" s="35" t="s">
        <v>18</v>
      </c>
      <c r="D585" s="103"/>
      <c r="E585" s="98" t="str">
        <f>CONCATENATE(C585,D585)</f>
        <v>X</v>
      </c>
      <c r="F585" s="34" t="s">
        <v>128</v>
      </c>
      <c r="G585" s="34">
        <v>24</v>
      </c>
      <c r="H585" s="35" t="str">
        <f>CONCATENATE(F585,"/",G585)</f>
        <v>XXX157/24</v>
      </c>
      <c r="I585" s="103" t="s">
        <v>65</v>
      </c>
      <c r="J585" s="103" t="s">
        <v>64</v>
      </c>
      <c r="K585" s="134">
        <v>0.80347222222222225</v>
      </c>
      <c r="L585" s="135">
        <v>0.80555555555555547</v>
      </c>
      <c r="M585" s="102" t="s">
        <v>75</v>
      </c>
      <c r="N585" s="135">
        <v>0.83194444444444438</v>
      </c>
      <c r="O585" s="102" t="s">
        <v>21</v>
      </c>
      <c r="P585" s="35" t="str">
        <f t="shared" si="341"/>
        <v>OK</v>
      </c>
      <c r="Q585" s="36">
        <f t="shared" si="342"/>
        <v>2.6388888888888906E-2</v>
      </c>
      <c r="R585" s="36">
        <f t="shared" si="343"/>
        <v>2.0833333333332149E-3</v>
      </c>
      <c r="S585" s="36">
        <f t="shared" si="349"/>
        <v>2.8472222222222121E-2</v>
      </c>
      <c r="T585" s="36">
        <f t="shared" si="345"/>
        <v>4.0972222222222188E-2</v>
      </c>
      <c r="U585" s="34">
        <v>20.2</v>
      </c>
      <c r="V585" s="35">
        <f>INDEX('Počty dní'!A:E,MATCH(E585,'Počty dní'!C:C,0),4)</f>
        <v>205</v>
      </c>
      <c r="W585" s="66">
        <f>V585*U585</f>
        <v>4141</v>
      </c>
    </row>
    <row r="586" spans="1:48" x14ac:dyDescent="0.3">
      <c r="A586" s="171">
        <v>236</v>
      </c>
      <c r="B586" s="35">
        <v>2036</v>
      </c>
      <c r="C586" s="34" t="s">
        <v>18</v>
      </c>
      <c r="D586" s="103"/>
      <c r="E586" s="34" t="str">
        <f>CONCATENATE(C586,D586)</f>
        <v>X</v>
      </c>
      <c r="F586" s="34" t="s">
        <v>111</v>
      </c>
      <c r="G586" s="34">
        <v>46</v>
      </c>
      <c r="H586" s="34" t="str">
        <f>CONCATENATE(F586,"/",G586)</f>
        <v>XXX130/46</v>
      </c>
      <c r="I586" s="103" t="s">
        <v>65</v>
      </c>
      <c r="J586" s="103" t="s">
        <v>64</v>
      </c>
      <c r="K586" s="104">
        <v>0.83680555555555547</v>
      </c>
      <c r="L586" s="149">
        <v>0.84027777777777779</v>
      </c>
      <c r="M586" s="102" t="s">
        <v>21</v>
      </c>
      <c r="N586" s="149">
        <v>0.86805555555555547</v>
      </c>
      <c r="O586" s="102" t="s">
        <v>60</v>
      </c>
      <c r="P586" s="35" t="str">
        <f t="shared" si="341"/>
        <v>OK</v>
      </c>
      <c r="Q586" s="36">
        <f t="shared" si="342"/>
        <v>2.7777777777777679E-2</v>
      </c>
      <c r="R586" s="36">
        <f t="shared" si="343"/>
        <v>3.4722222222223209E-3</v>
      </c>
      <c r="S586" s="36">
        <f t="shared" si="349"/>
        <v>3.125E-2</v>
      </c>
      <c r="T586" s="36">
        <f t="shared" si="345"/>
        <v>4.8611111111110938E-3</v>
      </c>
      <c r="U586" s="35">
        <v>27.7</v>
      </c>
      <c r="V586" s="35">
        <f>INDEX('Počty dní'!A:E,MATCH(E586,'Počty dní'!C:C,0),4)</f>
        <v>205</v>
      </c>
      <c r="W586" s="65">
        <f>V586*U586</f>
        <v>5678.5</v>
      </c>
    </row>
    <row r="587" spans="1:48" x14ac:dyDescent="0.3">
      <c r="A587" s="171">
        <v>236</v>
      </c>
      <c r="B587" s="35">
        <v>2036</v>
      </c>
      <c r="C587" s="34" t="s">
        <v>18</v>
      </c>
      <c r="D587" s="103"/>
      <c r="E587" s="34" t="str">
        <f>CONCATENATE(C587,D587)</f>
        <v>X</v>
      </c>
      <c r="F587" s="34" t="s">
        <v>111</v>
      </c>
      <c r="G587" s="34">
        <v>47</v>
      </c>
      <c r="H587" s="34" t="str">
        <f>CONCATENATE(F587,"/",G587)</f>
        <v>XXX130/47</v>
      </c>
      <c r="I587" s="103" t="s">
        <v>65</v>
      </c>
      <c r="J587" s="103" t="s">
        <v>64</v>
      </c>
      <c r="K587" s="104">
        <v>0.86805555555555547</v>
      </c>
      <c r="L587" s="149">
        <v>0.87152777777777779</v>
      </c>
      <c r="M587" s="102" t="s">
        <v>60</v>
      </c>
      <c r="N587" s="149">
        <v>0.90277777777777779</v>
      </c>
      <c r="O587" s="102" t="s">
        <v>52</v>
      </c>
      <c r="P587" s="35" t="str">
        <f t="shared" si="341"/>
        <v>OK</v>
      </c>
      <c r="Q587" s="36">
        <f t="shared" si="342"/>
        <v>3.125E-2</v>
      </c>
      <c r="R587" s="36">
        <f t="shared" si="343"/>
        <v>3.4722222222223209E-3</v>
      </c>
      <c r="S587" s="36">
        <f t="shared" si="344"/>
        <v>3.4722222222222321E-2</v>
      </c>
      <c r="T587" s="36">
        <f t="shared" si="345"/>
        <v>0</v>
      </c>
      <c r="U587" s="35">
        <v>29.5</v>
      </c>
      <c r="V587" s="35">
        <f>INDEX('Počty dní'!A:E,MATCH(E587,'Počty dní'!C:C,0),4)</f>
        <v>205</v>
      </c>
      <c r="W587" s="65">
        <f>V587*U587</f>
        <v>6047.5</v>
      </c>
    </row>
    <row r="588" spans="1:48" ht="15" thickBot="1" x14ac:dyDescent="0.35">
      <c r="A588" s="172">
        <v>236</v>
      </c>
      <c r="B588" s="37">
        <v>2036</v>
      </c>
      <c r="C588" s="75" t="s">
        <v>18</v>
      </c>
      <c r="D588" s="151"/>
      <c r="E588" s="75" t="str">
        <f>CONCATENATE(C588,D588)</f>
        <v>X</v>
      </c>
      <c r="F588" s="75" t="s">
        <v>111</v>
      </c>
      <c r="G588" s="75">
        <v>48</v>
      </c>
      <c r="H588" s="75" t="str">
        <f>CONCATENATE(F588,"/",G588)</f>
        <v>XXX130/48</v>
      </c>
      <c r="I588" s="151" t="s">
        <v>65</v>
      </c>
      <c r="J588" s="151" t="s">
        <v>64</v>
      </c>
      <c r="K588" s="173">
        <v>0.92708333333333337</v>
      </c>
      <c r="L588" s="152">
        <v>0.92708333333333337</v>
      </c>
      <c r="M588" s="113" t="s">
        <v>52</v>
      </c>
      <c r="N588" s="152">
        <v>0.96180555555555547</v>
      </c>
      <c r="O588" s="113" t="s">
        <v>60</v>
      </c>
      <c r="P588" s="37"/>
      <c r="Q588" s="68">
        <f t="shared" si="342"/>
        <v>3.4722222222222099E-2</v>
      </c>
      <c r="R588" s="68">
        <f t="shared" si="343"/>
        <v>0</v>
      </c>
      <c r="S588" s="68">
        <f t="shared" si="344"/>
        <v>3.4722222222222099E-2</v>
      </c>
      <c r="T588" s="68">
        <f t="shared" si="345"/>
        <v>2.430555555555558E-2</v>
      </c>
      <c r="U588" s="37">
        <v>29.5</v>
      </c>
      <c r="V588" s="37">
        <f>INDEX('Počty dní'!A:E,MATCH(E588,'Počty dní'!C:C,0),4)</f>
        <v>205</v>
      </c>
      <c r="W588" s="69">
        <f>V588*U588</f>
        <v>6047.5</v>
      </c>
    </row>
    <row r="589" spans="1:48" ht="15" thickBot="1" x14ac:dyDescent="0.35">
      <c r="A589" s="115" t="str">
        <f ca="1">CONCATENATE(INDIRECT("R[-3]C[0]",FALSE),"celkem")</f>
        <v>236celkem</v>
      </c>
      <c r="B589" s="70"/>
      <c r="C589" s="70" t="str">
        <f ca="1">INDIRECT("R[-1]C[12]",FALSE)</f>
        <v>Bystřice n.Pern.,,aut.nádr.</v>
      </c>
      <c r="D589" s="80"/>
      <c r="E589" s="70"/>
      <c r="F589" s="80"/>
      <c r="G589" s="70"/>
      <c r="H589" s="116"/>
      <c r="I589" s="117"/>
      <c r="J589" s="118" t="str">
        <f ca="1">INDIRECT("R[-3]C[0]",FALSE)</f>
        <v>V</v>
      </c>
      <c r="K589" s="119"/>
      <c r="L589" s="120"/>
      <c r="M589" s="121"/>
      <c r="N589" s="120"/>
      <c r="O589" s="122"/>
      <c r="P589" s="70"/>
      <c r="Q589" s="71">
        <f>SUM(Q572:Q588)</f>
        <v>0.50972222222222185</v>
      </c>
      <c r="R589" s="71">
        <f>SUM(R572:R588)</f>
        <v>5.0000000000000211E-2</v>
      </c>
      <c r="S589" s="71">
        <f>SUM(S572:S588)</f>
        <v>0.55972222222222201</v>
      </c>
      <c r="T589" s="71">
        <f>SUM(T572:T588)</f>
        <v>0.2145833333333334</v>
      </c>
      <c r="U589" s="72">
        <f>SUM(U572:U588)</f>
        <v>435.69999999999993</v>
      </c>
      <c r="V589" s="73"/>
      <c r="W589" s="74">
        <f>SUM(W572:W588)</f>
        <v>89318.5</v>
      </c>
    </row>
    <row r="590" spans="1:48" x14ac:dyDescent="0.3">
      <c r="C590" s="43"/>
      <c r="D590" s="147"/>
      <c r="E590" s="43"/>
      <c r="L590" s="139"/>
      <c r="M590" s="141"/>
      <c r="N590" s="139"/>
      <c r="O590" s="141"/>
    </row>
    <row r="591" spans="1:48" ht="15" thickBot="1" x14ac:dyDescent="0.35">
      <c r="C591" s="43"/>
      <c r="D591" s="147"/>
      <c r="E591" s="43"/>
      <c r="L591" s="139"/>
      <c r="M591" s="141"/>
      <c r="N591" s="139"/>
      <c r="O591" s="141"/>
    </row>
    <row r="592" spans="1:48" x14ac:dyDescent="0.3">
      <c r="A592" s="89">
        <v>237</v>
      </c>
      <c r="B592" s="32">
        <v>2037</v>
      </c>
      <c r="C592" s="32" t="s">
        <v>18</v>
      </c>
      <c r="D592" s="90"/>
      <c r="E592" s="32" t="str">
        <f t="shared" ref="E592:E601" si="350">CONCATENATE(C592,D592)</f>
        <v>X</v>
      </c>
      <c r="F592" s="32" t="s">
        <v>111</v>
      </c>
      <c r="G592" s="32">
        <v>2</v>
      </c>
      <c r="H592" s="32" t="str">
        <f t="shared" ref="H592:H601" si="351">CONCATENATE(F592,"/",G592)</f>
        <v>XXX130/2</v>
      </c>
      <c r="I592" s="90" t="s">
        <v>65</v>
      </c>
      <c r="J592" s="90" t="s">
        <v>64</v>
      </c>
      <c r="K592" s="169">
        <v>0.19027777777777777</v>
      </c>
      <c r="L592" s="170">
        <v>0.19097222222222221</v>
      </c>
      <c r="M592" s="184" t="s">
        <v>19</v>
      </c>
      <c r="N592" s="170">
        <v>0.20486111111111113</v>
      </c>
      <c r="O592" s="95" t="s">
        <v>60</v>
      </c>
      <c r="P592" s="32" t="str">
        <f t="shared" ref="P592:P600" si="352">IF(M593=O592,"OK","POZOR")</f>
        <v>OK</v>
      </c>
      <c r="Q592" s="67">
        <f t="shared" ref="Q592:Q601" si="353">IF(ISNUMBER(G592),N592-L592,IF(F592="přejezd",N592-L592,0))</f>
        <v>1.3888888888888923E-2</v>
      </c>
      <c r="R592" s="67">
        <f t="shared" ref="R592:R601" si="354">IF(ISNUMBER(G592),L592-K592,0)</f>
        <v>6.9444444444444198E-4</v>
      </c>
      <c r="S592" s="67">
        <f t="shared" ref="S592:S601" si="355">Q592+R592</f>
        <v>1.4583333333333365E-2</v>
      </c>
      <c r="T592" s="67"/>
      <c r="U592" s="32">
        <v>15.2</v>
      </c>
      <c r="V592" s="32">
        <f>INDEX('Počty dní'!A:E,MATCH(E592,'Počty dní'!C:C,0),4)</f>
        <v>205</v>
      </c>
      <c r="W592" s="33">
        <f t="shared" ref="W592:W601" si="356">V592*U592</f>
        <v>3116</v>
      </c>
    </row>
    <row r="593" spans="1:23" x14ac:dyDescent="0.3">
      <c r="A593" s="171">
        <v>237</v>
      </c>
      <c r="B593" s="35">
        <v>2037</v>
      </c>
      <c r="C593" s="34" t="s">
        <v>18</v>
      </c>
      <c r="D593" s="103"/>
      <c r="E593" s="34" t="str">
        <f t="shared" si="350"/>
        <v>X</v>
      </c>
      <c r="F593" s="34" t="s">
        <v>111</v>
      </c>
      <c r="G593" s="34">
        <v>3</v>
      </c>
      <c r="H593" s="34" t="str">
        <f t="shared" si="351"/>
        <v>XXX130/3</v>
      </c>
      <c r="I593" s="103" t="s">
        <v>64</v>
      </c>
      <c r="J593" s="103" t="s">
        <v>64</v>
      </c>
      <c r="K593" s="104">
        <v>0.20833333333333334</v>
      </c>
      <c r="L593" s="105">
        <v>0.21180555555555555</v>
      </c>
      <c r="M593" s="185" t="s">
        <v>60</v>
      </c>
      <c r="N593" s="105">
        <v>0.24305555555555555</v>
      </c>
      <c r="O593" s="102" t="s">
        <v>21</v>
      </c>
      <c r="P593" s="35" t="str">
        <f t="shared" si="352"/>
        <v>OK</v>
      </c>
      <c r="Q593" s="36">
        <f t="shared" si="353"/>
        <v>3.125E-2</v>
      </c>
      <c r="R593" s="36">
        <f t="shared" si="354"/>
        <v>3.4722222222222099E-3</v>
      </c>
      <c r="S593" s="36">
        <f t="shared" si="355"/>
        <v>3.472222222222221E-2</v>
      </c>
      <c r="T593" s="36">
        <f t="shared" ref="T593:T601" si="357">K593-N592</f>
        <v>3.4722222222222099E-3</v>
      </c>
      <c r="U593" s="35">
        <v>27.7</v>
      </c>
      <c r="V593" s="35">
        <f>INDEX('Počty dní'!A:E,MATCH(E593,'Počty dní'!C:C,0),4)</f>
        <v>205</v>
      </c>
      <c r="W593" s="65">
        <f t="shared" si="356"/>
        <v>5678.5</v>
      </c>
    </row>
    <row r="594" spans="1:23" x14ac:dyDescent="0.3">
      <c r="A594" s="171">
        <v>237</v>
      </c>
      <c r="B594" s="35">
        <v>2037</v>
      </c>
      <c r="C594" s="34" t="s">
        <v>18</v>
      </c>
      <c r="D594" s="103"/>
      <c r="E594" s="34" t="str">
        <f t="shared" si="350"/>
        <v>X</v>
      </c>
      <c r="F594" s="34" t="s">
        <v>111</v>
      </c>
      <c r="G594" s="34">
        <v>8</v>
      </c>
      <c r="H594" s="34" t="str">
        <f t="shared" si="351"/>
        <v>XXX130/8</v>
      </c>
      <c r="I594" s="103" t="s">
        <v>64</v>
      </c>
      <c r="J594" s="103" t="s">
        <v>64</v>
      </c>
      <c r="K594" s="104">
        <v>0.25347222222222221</v>
      </c>
      <c r="L594" s="105">
        <v>0.25694444444444448</v>
      </c>
      <c r="M594" s="185" t="s">
        <v>21</v>
      </c>
      <c r="N594" s="105">
        <v>0.28819444444444448</v>
      </c>
      <c r="O594" s="102" t="s">
        <v>60</v>
      </c>
      <c r="P594" s="35" t="str">
        <f t="shared" si="352"/>
        <v>OK</v>
      </c>
      <c r="Q594" s="36">
        <f t="shared" si="353"/>
        <v>3.125E-2</v>
      </c>
      <c r="R594" s="36">
        <f t="shared" si="354"/>
        <v>3.4722222222222654E-3</v>
      </c>
      <c r="S594" s="36">
        <f t="shared" si="355"/>
        <v>3.4722222222222265E-2</v>
      </c>
      <c r="T594" s="36">
        <f t="shared" si="357"/>
        <v>1.0416666666666657E-2</v>
      </c>
      <c r="U594" s="35">
        <v>27.7</v>
      </c>
      <c r="V594" s="35">
        <f>INDEX('Počty dní'!A:E,MATCH(E594,'Počty dní'!C:C,0),4)</f>
        <v>205</v>
      </c>
      <c r="W594" s="65">
        <f t="shared" si="356"/>
        <v>5678.5</v>
      </c>
    </row>
    <row r="595" spans="1:23" x14ac:dyDescent="0.3">
      <c r="A595" s="171">
        <v>237</v>
      </c>
      <c r="B595" s="35">
        <v>2037</v>
      </c>
      <c r="C595" s="34" t="s">
        <v>18</v>
      </c>
      <c r="D595" s="103"/>
      <c r="E595" s="34" t="str">
        <f t="shared" si="350"/>
        <v>X</v>
      </c>
      <c r="F595" s="34" t="s">
        <v>111</v>
      </c>
      <c r="G595" s="34">
        <v>11</v>
      </c>
      <c r="H595" s="34" t="str">
        <f t="shared" si="351"/>
        <v>XXX130/11</v>
      </c>
      <c r="I595" s="103" t="s">
        <v>64</v>
      </c>
      <c r="J595" s="103" t="s">
        <v>64</v>
      </c>
      <c r="K595" s="104">
        <v>0.29166666666666669</v>
      </c>
      <c r="L595" s="105">
        <v>0.2951388888888889</v>
      </c>
      <c r="M595" s="185" t="s">
        <v>60</v>
      </c>
      <c r="N595" s="105">
        <v>0.3263888888888889</v>
      </c>
      <c r="O595" s="102" t="s">
        <v>21</v>
      </c>
      <c r="P595" s="35" t="str">
        <f t="shared" si="352"/>
        <v>OK</v>
      </c>
      <c r="Q595" s="36">
        <f t="shared" si="353"/>
        <v>3.125E-2</v>
      </c>
      <c r="R595" s="36">
        <f t="shared" si="354"/>
        <v>3.4722222222222099E-3</v>
      </c>
      <c r="S595" s="36">
        <f t="shared" si="355"/>
        <v>3.472222222222221E-2</v>
      </c>
      <c r="T595" s="36">
        <f t="shared" si="357"/>
        <v>3.4722222222222099E-3</v>
      </c>
      <c r="U595" s="35">
        <v>27.7</v>
      </c>
      <c r="V595" s="35">
        <f>INDEX('Počty dní'!A:E,MATCH(E595,'Počty dní'!C:C,0),4)</f>
        <v>205</v>
      </c>
      <c r="W595" s="65">
        <f t="shared" si="356"/>
        <v>5678.5</v>
      </c>
    </row>
    <row r="596" spans="1:23" x14ac:dyDescent="0.3">
      <c r="A596" s="171">
        <v>237</v>
      </c>
      <c r="B596" s="35">
        <v>2037</v>
      </c>
      <c r="C596" s="34" t="s">
        <v>18</v>
      </c>
      <c r="D596" s="103"/>
      <c r="E596" s="34" t="str">
        <f t="shared" si="350"/>
        <v>X</v>
      </c>
      <c r="F596" s="34" t="s">
        <v>111</v>
      </c>
      <c r="G596" s="34">
        <v>16</v>
      </c>
      <c r="H596" s="34" t="str">
        <f t="shared" si="351"/>
        <v>XXX130/16</v>
      </c>
      <c r="I596" s="103" t="s">
        <v>64</v>
      </c>
      <c r="J596" s="103" t="s">
        <v>64</v>
      </c>
      <c r="K596" s="104">
        <v>0.33680555555555558</v>
      </c>
      <c r="L596" s="105">
        <v>0.34027777777777773</v>
      </c>
      <c r="M596" s="185" t="s">
        <v>21</v>
      </c>
      <c r="N596" s="105">
        <v>0.37152777777777773</v>
      </c>
      <c r="O596" s="102" t="s">
        <v>60</v>
      </c>
      <c r="P596" s="35" t="str">
        <f t="shared" si="352"/>
        <v>OK</v>
      </c>
      <c r="Q596" s="36">
        <f t="shared" si="353"/>
        <v>3.125E-2</v>
      </c>
      <c r="R596" s="36">
        <f t="shared" si="354"/>
        <v>3.4722222222221544E-3</v>
      </c>
      <c r="S596" s="36">
        <f t="shared" si="355"/>
        <v>3.4722222222222154E-2</v>
      </c>
      <c r="T596" s="36">
        <f t="shared" si="357"/>
        <v>1.0416666666666685E-2</v>
      </c>
      <c r="U596" s="35">
        <v>27.7</v>
      </c>
      <c r="V596" s="35">
        <f>INDEX('Počty dní'!A:E,MATCH(E596,'Počty dní'!C:C,0),4)</f>
        <v>205</v>
      </c>
      <c r="W596" s="65">
        <f t="shared" si="356"/>
        <v>5678.5</v>
      </c>
    </row>
    <row r="597" spans="1:23" x14ac:dyDescent="0.3">
      <c r="A597" s="171">
        <v>237</v>
      </c>
      <c r="B597" s="35">
        <v>2037</v>
      </c>
      <c r="C597" s="34" t="s">
        <v>18</v>
      </c>
      <c r="D597" s="103"/>
      <c r="E597" s="34" t="str">
        <f t="shared" si="350"/>
        <v>X</v>
      </c>
      <c r="F597" s="34" t="s">
        <v>111</v>
      </c>
      <c r="G597" s="34">
        <v>25</v>
      </c>
      <c r="H597" s="34" t="str">
        <f t="shared" si="351"/>
        <v>XXX130/25</v>
      </c>
      <c r="I597" s="103" t="s">
        <v>64</v>
      </c>
      <c r="J597" s="103" t="s">
        <v>64</v>
      </c>
      <c r="K597" s="104">
        <v>0.52083333333333337</v>
      </c>
      <c r="L597" s="105">
        <v>0.52430555555555558</v>
      </c>
      <c r="M597" s="185" t="s">
        <v>60</v>
      </c>
      <c r="N597" s="105">
        <v>0.55902777777777779</v>
      </c>
      <c r="O597" s="102" t="s">
        <v>52</v>
      </c>
      <c r="P597" s="35" t="str">
        <f t="shared" si="352"/>
        <v>OK</v>
      </c>
      <c r="Q597" s="36">
        <f t="shared" si="353"/>
        <v>3.472222222222221E-2</v>
      </c>
      <c r="R597" s="36">
        <f t="shared" si="354"/>
        <v>3.4722222222222099E-3</v>
      </c>
      <c r="S597" s="36">
        <f t="shared" si="355"/>
        <v>3.819444444444442E-2</v>
      </c>
      <c r="T597" s="36">
        <f t="shared" si="357"/>
        <v>0.14930555555555564</v>
      </c>
      <c r="U597" s="35">
        <v>29</v>
      </c>
      <c r="V597" s="35">
        <f>INDEX('Počty dní'!A:E,MATCH(E597,'Počty dní'!C:C,0),4)</f>
        <v>205</v>
      </c>
      <c r="W597" s="65">
        <f t="shared" si="356"/>
        <v>5945</v>
      </c>
    </row>
    <row r="598" spans="1:23" x14ac:dyDescent="0.3">
      <c r="A598" s="171">
        <v>237</v>
      </c>
      <c r="B598" s="35">
        <v>2037</v>
      </c>
      <c r="C598" s="34" t="s">
        <v>18</v>
      </c>
      <c r="D598" s="103"/>
      <c r="E598" s="34" t="str">
        <f t="shared" si="350"/>
        <v>X</v>
      </c>
      <c r="F598" s="34" t="s">
        <v>111</v>
      </c>
      <c r="G598" s="34">
        <v>28</v>
      </c>
      <c r="H598" s="34" t="str">
        <f t="shared" si="351"/>
        <v>XXX130/28</v>
      </c>
      <c r="I598" s="103" t="s">
        <v>64</v>
      </c>
      <c r="J598" s="103" t="s">
        <v>64</v>
      </c>
      <c r="K598" s="104">
        <v>0.56041666666666667</v>
      </c>
      <c r="L598" s="105">
        <v>0.5625</v>
      </c>
      <c r="M598" s="185" t="s">
        <v>52</v>
      </c>
      <c r="N598" s="105">
        <v>0.60069444444444442</v>
      </c>
      <c r="O598" s="102" t="s">
        <v>60</v>
      </c>
      <c r="P598" s="35" t="str">
        <f t="shared" si="352"/>
        <v>OK</v>
      </c>
      <c r="Q598" s="36">
        <f t="shared" si="353"/>
        <v>3.819444444444442E-2</v>
      </c>
      <c r="R598" s="36">
        <f t="shared" si="354"/>
        <v>2.0833333333333259E-3</v>
      </c>
      <c r="S598" s="36">
        <f t="shared" si="355"/>
        <v>4.0277777777777746E-2</v>
      </c>
      <c r="T598" s="36">
        <f t="shared" si="357"/>
        <v>1.388888888888884E-3</v>
      </c>
      <c r="U598" s="35">
        <v>29</v>
      </c>
      <c r="V598" s="35">
        <f>INDEX('Počty dní'!A:E,MATCH(E598,'Počty dní'!C:C,0),4)</f>
        <v>205</v>
      </c>
      <c r="W598" s="65">
        <f t="shared" si="356"/>
        <v>5945</v>
      </c>
    </row>
    <row r="599" spans="1:23" x14ac:dyDescent="0.3">
      <c r="A599" s="171">
        <v>237</v>
      </c>
      <c r="B599" s="35">
        <v>2037</v>
      </c>
      <c r="C599" s="34" t="s">
        <v>18</v>
      </c>
      <c r="D599" s="103"/>
      <c r="E599" s="34" t="str">
        <f t="shared" si="350"/>
        <v>X</v>
      </c>
      <c r="F599" s="34" t="s">
        <v>111</v>
      </c>
      <c r="G599" s="34">
        <v>31</v>
      </c>
      <c r="H599" s="34" t="str">
        <f t="shared" si="351"/>
        <v>XXX130/31</v>
      </c>
      <c r="I599" s="103" t="s">
        <v>64</v>
      </c>
      <c r="J599" s="103" t="s">
        <v>64</v>
      </c>
      <c r="K599" s="104">
        <v>0.60416666666666663</v>
      </c>
      <c r="L599" s="105">
        <v>0.60763888888888895</v>
      </c>
      <c r="M599" s="185" t="s">
        <v>60</v>
      </c>
      <c r="N599" s="105">
        <v>0.63888888888888895</v>
      </c>
      <c r="O599" s="102" t="s">
        <v>21</v>
      </c>
      <c r="P599" s="35" t="str">
        <f t="shared" si="352"/>
        <v>OK</v>
      </c>
      <c r="Q599" s="36">
        <f t="shared" si="353"/>
        <v>3.125E-2</v>
      </c>
      <c r="R599" s="36">
        <f t="shared" si="354"/>
        <v>3.4722222222223209E-3</v>
      </c>
      <c r="S599" s="36">
        <f t="shared" si="355"/>
        <v>3.4722222222222321E-2</v>
      </c>
      <c r="T599" s="36">
        <f t="shared" si="357"/>
        <v>3.4722222222222099E-3</v>
      </c>
      <c r="U599" s="35">
        <v>27.7</v>
      </c>
      <c r="V599" s="35">
        <f>INDEX('Počty dní'!A:E,MATCH(E599,'Počty dní'!C:C,0),4)</f>
        <v>205</v>
      </c>
      <c r="W599" s="65">
        <f t="shared" si="356"/>
        <v>5678.5</v>
      </c>
    </row>
    <row r="600" spans="1:23" x14ac:dyDescent="0.3">
      <c r="A600" s="171">
        <v>237</v>
      </c>
      <c r="B600" s="35">
        <v>2037</v>
      </c>
      <c r="C600" s="34" t="s">
        <v>18</v>
      </c>
      <c r="D600" s="103"/>
      <c r="E600" s="34" t="str">
        <f t="shared" si="350"/>
        <v>X</v>
      </c>
      <c r="F600" s="34" t="s">
        <v>111</v>
      </c>
      <c r="G600" s="34">
        <v>36</v>
      </c>
      <c r="H600" s="34" t="str">
        <f t="shared" si="351"/>
        <v>XXX130/36</v>
      </c>
      <c r="I600" s="103" t="s">
        <v>64</v>
      </c>
      <c r="J600" s="103" t="s">
        <v>64</v>
      </c>
      <c r="K600" s="104">
        <v>0.64930555555555558</v>
      </c>
      <c r="L600" s="105">
        <v>0.65277777777777779</v>
      </c>
      <c r="M600" s="185" t="s">
        <v>21</v>
      </c>
      <c r="N600" s="105">
        <v>0.68402777777777779</v>
      </c>
      <c r="O600" s="102" t="s">
        <v>60</v>
      </c>
      <c r="P600" s="35" t="str">
        <f t="shared" si="352"/>
        <v>OK</v>
      </c>
      <c r="Q600" s="36">
        <f t="shared" si="353"/>
        <v>3.125E-2</v>
      </c>
      <c r="R600" s="36">
        <f t="shared" si="354"/>
        <v>3.4722222222222099E-3</v>
      </c>
      <c r="S600" s="36">
        <f t="shared" si="355"/>
        <v>3.472222222222221E-2</v>
      </c>
      <c r="T600" s="36">
        <f t="shared" si="357"/>
        <v>1.041666666666663E-2</v>
      </c>
      <c r="U600" s="35">
        <v>27.7</v>
      </c>
      <c r="V600" s="35">
        <f>INDEX('Počty dní'!A:E,MATCH(E600,'Počty dní'!C:C,0),4)</f>
        <v>205</v>
      </c>
      <c r="W600" s="65">
        <f t="shared" si="356"/>
        <v>5678.5</v>
      </c>
    </row>
    <row r="601" spans="1:23" ht="15" thickBot="1" x14ac:dyDescent="0.35">
      <c r="A601" s="172">
        <v>237</v>
      </c>
      <c r="B601" s="37">
        <v>2037</v>
      </c>
      <c r="C601" s="75" t="s">
        <v>18</v>
      </c>
      <c r="D601" s="151"/>
      <c r="E601" s="75" t="str">
        <f t="shared" si="350"/>
        <v>X</v>
      </c>
      <c r="F601" s="75" t="s">
        <v>111</v>
      </c>
      <c r="G601" s="75">
        <v>39</v>
      </c>
      <c r="H601" s="75" t="str">
        <f t="shared" si="351"/>
        <v>XXX130/39</v>
      </c>
      <c r="I601" s="151" t="s">
        <v>65</v>
      </c>
      <c r="J601" s="151" t="s">
        <v>64</v>
      </c>
      <c r="K601" s="173">
        <v>0.6875</v>
      </c>
      <c r="L601" s="174">
        <v>0.69097222222222221</v>
      </c>
      <c r="M601" s="186" t="s">
        <v>60</v>
      </c>
      <c r="N601" s="174">
        <v>0.70486111111111116</v>
      </c>
      <c r="O601" s="113" t="s">
        <v>19</v>
      </c>
      <c r="P601" s="37"/>
      <c r="Q601" s="68">
        <f t="shared" si="353"/>
        <v>1.3888888888888951E-2</v>
      </c>
      <c r="R601" s="68">
        <f t="shared" si="354"/>
        <v>3.4722222222222099E-3</v>
      </c>
      <c r="S601" s="68">
        <f t="shared" si="355"/>
        <v>1.736111111111116E-2</v>
      </c>
      <c r="T601" s="68">
        <f t="shared" si="357"/>
        <v>3.4722222222222099E-3</v>
      </c>
      <c r="U601" s="37">
        <v>15.2</v>
      </c>
      <c r="V601" s="37">
        <f>INDEX('Počty dní'!A:E,MATCH(E601,'Počty dní'!C:C,0),4)</f>
        <v>205</v>
      </c>
      <c r="W601" s="69">
        <f t="shared" si="356"/>
        <v>3116</v>
      </c>
    </row>
    <row r="602" spans="1:23" ht="15" thickBot="1" x14ac:dyDescent="0.35">
      <c r="A602" s="115" t="str">
        <f ca="1">CONCATENATE(INDIRECT("R[-3]C[0]",FALSE),"celkem")</f>
        <v>237celkem</v>
      </c>
      <c r="B602" s="70"/>
      <c r="C602" s="70" t="str">
        <f ca="1">INDIRECT("R[-1]C[12]",FALSE)</f>
        <v>Nové Město na Mor.,,centrum</v>
      </c>
      <c r="D602" s="80"/>
      <c r="E602" s="70"/>
      <c r="F602" s="80"/>
      <c r="G602" s="70"/>
      <c r="H602" s="116"/>
      <c r="I602" s="117"/>
      <c r="J602" s="118" t="str">
        <f ca="1">INDIRECT("R[-3]C[0]",FALSE)</f>
        <v>V</v>
      </c>
      <c r="K602" s="119"/>
      <c r="L602" s="120"/>
      <c r="M602" s="121"/>
      <c r="N602" s="120"/>
      <c r="O602" s="122"/>
      <c r="P602" s="70"/>
      <c r="Q602" s="71">
        <f>SUM(Q592:Q601)</f>
        <v>0.28819444444444453</v>
      </c>
      <c r="R602" s="71">
        <f>SUM(R592:R601)</f>
        <v>3.0555555555555558E-2</v>
      </c>
      <c r="S602" s="71">
        <f>SUM(S592:S601)</f>
        <v>0.31875000000000009</v>
      </c>
      <c r="T602" s="71">
        <f>SUM(T592:T601)</f>
        <v>0.19583333333333333</v>
      </c>
      <c r="U602" s="72">
        <f>SUM(U592:U601)</f>
        <v>254.59999999999997</v>
      </c>
      <c r="V602" s="73"/>
      <c r="W602" s="74">
        <f>SUM(W592:W601)</f>
        <v>52193</v>
      </c>
    </row>
    <row r="603" spans="1:23" x14ac:dyDescent="0.3">
      <c r="C603" s="43"/>
      <c r="D603" s="147"/>
      <c r="E603" s="43"/>
      <c r="L603" s="139"/>
      <c r="M603" s="141"/>
      <c r="N603" s="139"/>
      <c r="O603" s="141"/>
    </row>
    <row r="604" spans="1:23" ht="15" thickBot="1" x14ac:dyDescent="0.35">
      <c r="C604" s="43"/>
      <c r="D604" s="147"/>
      <c r="E604" s="43"/>
      <c r="L604" s="139"/>
      <c r="M604" s="141"/>
      <c r="N604" s="139"/>
      <c r="O604" s="141"/>
    </row>
    <row r="605" spans="1:23" x14ac:dyDescent="0.3">
      <c r="A605" s="89">
        <v>238</v>
      </c>
      <c r="B605" s="32">
        <v>2038</v>
      </c>
      <c r="C605" s="32" t="s">
        <v>18</v>
      </c>
      <c r="D605" s="90"/>
      <c r="E605" s="32" t="str">
        <f>CONCATENATE(C605,D605)</f>
        <v>X</v>
      </c>
      <c r="F605" s="32" t="s">
        <v>134</v>
      </c>
      <c r="G605" s="32">
        <v>2</v>
      </c>
      <c r="H605" s="32" t="str">
        <f>CONCATENATE(F605,"/",G605)</f>
        <v>XXX200/2</v>
      </c>
      <c r="I605" s="90" t="s">
        <v>65</v>
      </c>
      <c r="J605" s="90" t="s">
        <v>64</v>
      </c>
      <c r="K605" s="169">
        <v>0.19097222222222221</v>
      </c>
      <c r="L605" s="170">
        <v>0.19097222222222221</v>
      </c>
      <c r="M605" s="95" t="s">
        <v>61</v>
      </c>
      <c r="N605" s="170">
        <v>0.21319444444444444</v>
      </c>
      <c r="O605" s="95" t="s">
        <v>21</v>
      </c>
      <c r="P605" s="32" t="str">
        <f t="shared" ref="P605:P617" si="358">IF(M606=O605,"OK","POZOR")</f>
        <v>OK</v>
      </c>
      <c r="Q605" s="67">
        <f t="shared" ref="Q605:Q618" si="359">IF(ISNUMBER(G605),N605-L605,IF(F605="přejezd",N605-L605,0))</f>
        <v>2.2222222222222227E-2</v>
      </c>
      <c r="R605" s="67">
        <f t="shared" ref="R605:R618" si="360">IF(ISNUMBER(G605),L605-K605,0)</f>
        <v>0</v>
      </c>
      <c r="S605" s="67">
        <f>Q605+R605</f>
        <v>2.2222222222222227E-2</v>
      </c>
      <c r="T605" s="67"/>
      <c r="U605" s="32">
        <v>25.5</v>
      </c>
      <c r="V605" s="32">
        <f>INDEX('Počty dní'!A:E,MATCH(E605,'Počty dní'!C:C,0),4)</f>
        <v>205</v>
      </c>
      <c r="W605" s="33">
        <f>V605*U605</f>
        <v>5227.5</v>
      </c>
    </row>
    <row r="606" spans="1:23" x14ac:dyDescent="0.3">
      <c r="A606" s="171">
        <v>238</v>
      </c>
      <c r="B606" s="35">
        <v>2038</v>
      </c>
      <c r="C606" s="34" t="s">
        <v>18</v>
      </c>
      <c r="D606" s="103"/>
      <c r="E606" s="34" t="str">
        <f>CONCATENATE(C606,D606)</f>
        <v>X</v>
      </c>
      <c r="F606" s="34" t="s">
        <v>111</v>
      </c>
      <c r="G606" s="34">
        <v>4</v>
      </c>
      <c r="H606" s="34" t="str">
        <f>CONCATENATE(F606,"/",G606)</f>
        <v>XXX130/4</v>
      </c>
      <c r="I606" s="103" t="s">
        <v>64</v>
      </c>
      <c r="J606" s="103" t="s">
        <v>64</v>
      </c>
      <c r="K606" s="176">
        <v>0.21319444444444444</v>
      </c>
      <c r="L606" s="149">
        <v>0.21527777777777779</v>
      </c>
      <c r="M606" s="102" t="s">
        <v>21</v>
      </c>
      <c r="N606" s="149">
        <v>0.24652777777777779</v>
      </c>
      <c r="O606" s="102" t="s">
        <v>60</v>
      </c>
      <c r="P606" s="35" t="str">
        <f t="shared" si="358"/>
        <v>OK</v>
      </c>
      <c r="Q606" s="36">
        <f t="shared" si="359"/>
        <v>3.125E-2</v>
      </c>
      <c r="R606" s="36">
        <f t="shared" si="360"/>
        <v>2.0833333333333537E-3</v>
      </c>
      <c r="S606" s="36">
        <f>Q606+R606</f>
        <v>3.3333333333333354E-2</v>
      </c>
      <c r="T606" s="36">
        <f t="shared" ref="T606:T618" si="361">K606-N605</f>
        <v>0</v>
      </c>
      <c r="U606" s="35">
        <v>27.7</v>
      </c>
      <c r="V606" s="35">
        <f>INDEX('Počty dní'!A:E,MATCH(E606,'Počty dní'!C:C,0),4)</f>
        <v>205</v>
      </c>
      <c r="W606" s="65">
        <f>V606*U606</f>
        <v>5678.5</v>
      </c>
    </row>
    <row r="607" spans="1:23" x14ac:dyDescent="0.3">
      <c r="A607" s="171">
        <v>238</v>
      </c>
      <c r="B607" s="35">
        <v>2038</v>
      </c>
      <c r="C607" s="34" t="s">
        <v>18</v>
      </c>
      <c r="D607" s="103"/>
      <c r="E607" s="34" t="str">
        <f>CONCATENATE(C607,D607)</f>
        <v>X</v>
      </c>
      <c r="F607" s="34" t="s">
        <v>111</v>
      </c>
      <c r="G607" s="34">
        <v>7</v>
      </c>
      <c r="H607" s="34" t="str">
        <f>CONCATENATE(F607,"/",G607)</f>
        <v>XXX130/7</v>
      </c>
      <c r="I607" s="103" t="s">
        <v>64</v>
      </c>
      <c r="J607" s="103" t="s">
        <v>64</v>
      </c>
      <c r="K607" s="176">
        <v>0.25</v>
      </c>
      <c r="L607" s="149">
        <v>0.25347222222222221</v>
      </c>
      <c r="M607" s="102" t="s">
        <v>60</v>
      </c>
      <c r="N607" s="149">
        <v>0.28472222222222221</v>
      </c>
      <c r="O607" s="102" t="s">
        <v>21</v>
      </c>
      <c r="P607" s="35" t="str">
        <f t="shared" si="358"/>
        <v>OK</v>
      </c>
      <c r="Q607" s="36">
        <f t="shared" si="359"/>
        <v>3.125E-2</v>
      </c>
      <c r="R607" s="36">
        <f t="shared" si="360"/>
        <v>3.4722222222222099E-3</v>
      </c>
      <c r="S607" s="36">
        <f>Q607+R607</f>
        <v>3.472222222222221E-2</v>
      </c>
      <c r="T607" s="36">
        <f t="shared" si="361"/>
        <v>3.4722222222222099E-3</v>
      </c>
      <c r="U607" s="35">
        <v>27.7</v>
      </c>
      <c r="V607" s="35">
        <f>INDEX('Počty dní'!A:E,MATCH(E607,'Počty dní'!C:C,0),4)</f>
        <v>205</v>
      </c>
      <c r="W607" s="65">
        <f>V607*U607</f>
        <v>5678.5</v>
      </c>
    </row>
    <row r="608" spans="1:23" x14ac:dyDescent="0.3">
      <c r="A608" s="171">
        <v>238</v>
      </c>
      <c r="B608" s="35">
        <v>2038</v>
      </c>
      <c r="C608" s="34" t="s">
        <v>18</v>
      </c>
      <c r="D608" s="103"/>
      <c r="E608" s="34" t="str">
        <f>CONCATENATE(C608,D608)</f>
        <v>X</v>
      </c>
      <c r="F608" s="34" t="s">
        <v>134</v>
      </c>
      <c r="G608" s="34">
        <v>7</v>
      </c>
      <c r="H608" s="34" t="str">
        <f>CONCATENATE(F608,"/",G608)</f>
        <v>XXX200/7</v>
      </c>
      <c r="I608" s="103" t="s">
        <v>64</v>
      </c>
      <c r="J608" s="103" t="s">
        <v>64</v>
      </c>
      <c r="K608" s="176">
        <v>0.28680555555555554</v>
      </c>
      <c r="L608" s="149">
        <v>0.2902777777777778</v>
      </c>
      <c r="M608" s="102" t="s">
        <v>21</v>
      </c>
      <c r="N608" s="149">
        <v>0.32291666666666669</v>
      </c>
      <c r="O608" s="102" t="s">
        <v>62</v>
      </c>
      <c r="P608" s="35" t="str">
        <f t="shared" si="358"/>
        <v>OK</v>
      </c>
      <c r="Q608" s="36">
        <f t="shared" si="359"/>
        <v>3.2638888888888884E-2</v>
      </c>
      <c r="R608" s="36">
        <f t="shared" si="360"/>
        <v>3.4722222222222654E-3</v>
      </c>
      <c r="S608" s="36">
        <f>Q608+R608</f>
        <v>3.6111111111111149E-2</v>
      </c>
      <c r="T608" s="36">
        <f t="shared" si="361"/>
        <v>2.0833333333333259E-3</v>
      </c>
      <c r="U608" s="35">
        <v>37.6</v>
      </c>
      <c r="V608" s="35">
        <f>INDEX('Počty dní'!A:E,MATCH(E608,'Počty dní'!C:C,0),4)</f>
        <v>205</v>
      </c>
      <c r="W608" s="65">
        <f>V608*U608</f>
        <v>7708</v>
      </c>
    </row>
    <row r="609" spans="1:24" x14ac:dyDescent="0.3">
      <c r="A609" s="171">
        <v>238</v>
      </c>
      <c r="B609" s="35">
        <v>2038</v>
      </c>
      <c r="C609" s="34" t="s">
        <v>18</v>
      </c>
      <c r="D609" s="103"/>
      <c r="E609" s="34" t="str">
        <f>CONCATENATE(C609,D609)</f>
        <v>X</v>
      </c>
      <c r="F609" s="34" t="s">
        <v>134</v>
      </c>
      <c r="G609" s="34">
        <v>10</v>
      </c>
      <c r="H609" s="34" t="str">
        <f>CONCATENATE(F609,"/",G609)</f>
        <v>XXX200/10</v>
      </c>
      <c r="I609" s="103" t="s">
        <v>64</v>
      </c>
      <c r="J609" s="103" t="s">
        <v>64</v>
      </c>
      <c r="K609" s="176">
        <v>0.3576388888888889</v>
      </c>
      <c r="L609" s="149">
        <v>0.36041666666666666</v>
      </c>
      <c r="M609" s="102" t="s">
        <v>62</v>
      </c>
      <c r="N609" s="149">
        <v>0.3972222222222222</v>
      </c>
      <c r="O609" s="102" t="s">
        <v>21</v>
      </c>
      <c r="P609" s="35" t="str">
        <f t="shared" si="358"/>
        <v>OK</v>
      </c>
      <c r="Q609" s="36">
        <f t="shared" si="359"/>
        <v>3.6805555555555536E-2</v>
      </c>
      <c r="R609" s="36">
        <f t="shared" si="360"/>
        <v>2.7777777777777679E-3</v>
      </c>
      <c r="S609" s="36">
        <f t="shared" ref="S609:S618" si="362">Q609+R609</f>
        <v>3.9583333333333304E-2</v>
      </c>
      <c r="T609" s="36">
        <f t="shared" si="361"/>
        <v>3.472222222222221E-2</v>
      </c>
      <c r="U609" s="35">
        <v>38.1</v>
      </c>
      <c r="V609" s="35">
        <f>INDEX('Počty dní'!A:E,MATCH(E609,'Počty dní'!C:C,0),4)</f>
        <v>205</v>
      </c>
      <c r="W609" s="65">
        <f>V609*U609</f>
        <v>7810.5</v>
      </c>
    </row>
    <row r="610" spans="1:24" x14ac:dyDescent="0.3">
      <c r="A610" s="171">
        <v>238</v>
      </c>
      <c r="B610" s="35">
        <v>2038</v>
      </c>
      <c r="C610" s="34" t="s">
        <v>18</v>
      </c>
      <c r="D610" s="103"/>
      <c r="E610" s="34" t="str">
        <f t="shared" ref="E610:E616" si="363">CONCATENATE(C610,D610)</f>
        <v>X</v>
      </c>
      <c r="F610" s="34" t="s">
        <v>134</v>
      </c>
      <c r="G610" s="34">
        <v>13</v>
      </c>
      <c r="H610" s="34" t="str">
        <f t="shared" ref="H610:H616" si="364">CONCATENATE(F610,"/",G610)</f>
        <v>XXX200/13</v>
      </c>
      <c r="I610" s="103" t="s">
        <v>64</v>
      </c>
      <c r="J610" s="103" t="s">
        <v>64</v>
      </c>
      <c r="K610" s="104">
        <v>0.43263888888888885</v>
      </c>
      <c r="L610" s="105">
        <v>0.43611111111111112</v>
      </c>
      <c r="M610" s="107" t="s">
        <v>21</v>
      </c>
      <c r="N610" s="105">
        <v>0.47222222222222227</v>
      </c>
      <c r="O610" s="106" t="s">
        <v>62</v>
      </c>
      <c r="P610" s="35" t="str">
        <f t="shared" si="358"/>
        <v>OK</v>
      </c>
      <c r="Q610" s="36">
        <f t="shared" si="359"/>
        <v>3.6111111111111149E-2</v>
      </c>
      <c r="R610" s="36">
        <f t="shared" si="360"/>
        <v>3.4722222222222654E-3</v>
      </c>
      <c r="S610" s="36">
        <f t="shared" si="362"/>
        <v>3.9583333333333415E-2</v>
      </c>
      <c r="T610" s="36">
        <f t="shared" si="361"/>
        <v>3.5416666666666652E-2</v>
      </c>
      <c r="U610" s="35">
        <v>38.1</v>
      </c>
      <c r="V610" s="35">
        <f>INDEX('Počty dní'!A:E,MATCH(E610,'Počty dní'!C:C,0),4)</f>
        <v>205</v>
      </c>
      <c r="W610" s="65">
        <f t="shared" ref="W610:W616" si="365">V610*U610</f>
        <v>7810.5</v>
      </c>
    </row>
    <row r="611" spans="1:24" x14ac:dyDescent="0.3">
      <c r="A611" s="171">
        <v>238</v>
      </c>
      <c r="B611" s="35">
        <v>2038</v>
      </c>
      <c r="C611" s="34" t="s">
        <v>18</v>
      </c>
      <c r="D611" s="103"/>
      <c r="E611" s="34" t="str">
        <f t="shared" si="363"/>
        <v>X</v>
      </c>
      <c r="F611" s="34" t="s">
        <v>134</v>
      </c>
      <c r="G611" s="34">
        <v>14</v>
      </c>
      <c r="H611" s="34" t="str">
        <f t="shared" si="364"/>
        <v>XXX200/14</v>
      </c>
      <c r="I611" s="103" t="s">
        <v>64</v>
      </c>
      <c r="J611" s="97" t="s">
        <v>64</v>
      </c>
      <c r="K611" s="136">
        <v>0.52430555555555558</v>
      </c>
      <c r="L611" s="137">
        <v>0.52708333333333335</v>
      </c>
      <c r="M611" s="98" t="s">
        <v>62</v>
      </c>
      <c r="N611" s="137">
        <v>0.56388888888888888</v>
      </c>
      <c r="O611" s="98" t="s">
        <v>21</v>
      </c>
      <c r="P611" s="35" t="str">
        <f t="shared" si="358"/>
        <v>OK</v>
      </c>
      <c r="Q611" s="36">
        <f t="shared" si="359"/>
        <v>3.6805555555555536E-2</v>
      </c>
      <c r="R611" s="36">
        <f t="shared" si="360"/>
        <v>2.7777777777777679E-3</v>
      </c>
      <c r="S611" s="36">
        <f t="shared" si="362"/>
        <v>3.9583333333333304E-2</v>
      </c>
      <c r="T611" s="36">
        <f t="shared" si="361"/>
        <v>5.2083333333333315E-2</v>
      </c>
      <c r="U611" s="35">
        <v>38.1</v>
      </c>
      <c r="V611" s="35">
        <f>INDEX('Počty dní'!A:E,MATCH(E611,'Počty dní'!C:C,0),4)</f>
        <v>205</v>
      </c>
      <c r="W611" s="65">
        <f t="shared" si="365"/>
        <v>7810.5</v>
      </c>
    </row>
    <row r="612" spans="1:24" x14ac:dyDescent="0.3">
      <c r="A612" s="171">
        <v>238</v>
      </c>
      <c r="B612" s="35">
        <v>2038</v>
      </c>
      <c r="C612" s="34" t="s">
        <v>18</v>
      </c>
      <c r="D612" s="103"/>
      <c r="E612" s="34" t="str">
        <f t="shared" si="363"/>
        <v>X</v>
      </c>
      <c r="F612" s="34" t="s">
        <v>134</v>
      </c>
      <c r="G612" s="34">
        <v>17</v>
      </c>
      <c r="H612" s="34" t="str">
        <f t="shared" si="364"/>
        <v>XXX200/17</v>
      </c>
      <c r="I612" s="103" t="s">
        <v>64</v>
      </c>
      <c r="J612" s="103" t="s">
        <v>64</v>
      </c>
      <c r="K612" s="176">
        <v>0.59930555555555554</v>
      </c>
      <c r="L612" s="149">
        <v>0.60277777777777775</v>
      </c>
      <c r="M612" s="102" t="s">
        <v>21</v>
      </c>
      <c r="N612" s="149">
        <v>0.63888888888888895</v>
      </c>
      <c r="O612" s="102" t="s">
        <v>62</v>
      </c>
      <c r="P612" s="35" t="str">
        <f t="shared" si="358"/>
        <v>OK</v>
      </c>
      <c r="Q612" s="36">
        <f t="shared" si="359"/>
        <v>3.6111111111111205E-2</v>
      </c>
      <c r="R612" s="36">
        <f t="shared" si="360"/>
        <v>3.4722222222222099E-3</v>
      </c>
      <c r="S612" s="36">
        <f t="shared" si="362"/>
        <v>3.9583333333333415E-2</v>
      </c>
      <c r="T612" s="36">
        <f t="shared" si="361"/>
        <v>3.5416666666666652E-2</v>
      </c>
      <c r="U612" s="35">
        <v>38.1</v>
      </c>
      <c r="V612" s="35">
        <f>INDEX('Počty dní'!A:E,MATCH(E612,'Počty dní'!C:C,0),4)</f>
        <v>205</v>
      </c>
      <c r="W612" s="65">
        <f t="shared" si="365"/>
        <v>7810.5</v>
      </c>
    </row>
    <row r="613" spans="1:24" x14ac:dyDescent="0.3">
      <c r="A613" s="171">
        <v>238</v>
      </c>
      <c r="B613" s="35">
        <v>2038</v>
      </c>
      <c r="C613" s="34" t="s">
        <v>18</v>
      </c>
      <c r="D613" s="103"/>
      <c r="E613" s="34" t="str">
        <f t="shared" si="363"/>
        <v>X</v>
      </c>
      <c r="F613" s="34" t="s">
        <v>134</v>
      </c>
      <c r="G613" s="34">
        <v>20</v>
      </c>
      <c r="H613" s="34" t="str">
        <f t="shared" si="364"/>
        <v>XXX200/20</v>
      </c>
      <c r="I613" s="103" t="s">
        <v>64</v>
      </c>
      <c r="J613" s="103" t="s">
        <v>64</v>
      </c>
      <c r="K613" s="176">
        <v>0.64722222222222225</v>
      </c>
      <c r="L613" s="149">
        <v>0.65208333333333335</v>
      </c>
      <c r="M613" s="102" t="s">
        <v>62</v>
      </c>
      <c r="N613" s="149">
        <v>0.68888888888888899</v>
      </c>
      <c r="O613" s="102" t="s">
        <v>21</v>
      </c>
      <c r="P613" s="35" t="str">
        <f t="shared" si="358"/>
        <v>OK</v>
      </c>
      <c r="Q613" s="36">
        <f t="shared" si="359"/>
        <v>3.6805555555555647E-2</v>
      </c>
      <c r="R613" s="36">
        <f t="shared" si="360"/>
        <v>4.8611111111110938E-3</v>
      </c>
      <c r="S613" s="36">
        <f t="shared" si="362"/>
        <v>4.1666666666666741E-2</v>
      </c>
      <c r="T613" s="36">
        <f t="shared" si="361"/>
        <v>8.3333333333333037E-3</v>
      </c>
      <c r="U613" s="35">
        <v>38.1</v>
      </c>
      <c r="V613" s="35">
        <f>INDEX('Počty dní'!A:E,MATCH(E613,'Počty dní'!C:C,0),4)</f>
        <v>205</v>
      </c>
      <c r="W613" s="65">
        <f t="shared" si="365"/>
        <v>7810.5</v>
      </c>
    </row>
    <row r="614" spans="1:24" x14ac:dyDescent="0.3">
      <c r="A614" s="171">
        <v>238</v>
      </c>
      <c r="B614" s="35">
        <v>2038</v>
      </c>
      <c r="C614" s="35" t="s">
        <v>18</v>
      </c>
      <c r="D614" s="132"/>
      <c r="E614" s="98" t="str">
        <f t="shared" si="363"/>
        <v>X</v>
      </c>
      <c r="F614" s="35" t="s">
        <v>110</v>
      </c>
      <c r="G614" s="132">
        <v>19</v>
      </c>
      <c r="H614" s="35" t="str">
        <f t="shared" si="364"/>
        <v>XXX119/19</v>
      </c>
      <c r="I614" s="97" t="s">
        <v>65</v>
      </c>
      <c r="J614" s="103" t="s">
        <v>64</v>
      </c>
      <c r="K614" s="99">
        <v>0.69513888888888886</v>
      </c>
      <c r="L614" s="149">
        <v>0.6958333333333333</v>
      </c>
      <c r="M614" s="101" t="s">
        <v>21</v>
      </c>
      <c r="N614" s="100">
        <v>0.72152777777777777</v>
      </c>
      <c r="O614" s="102" t="s">
        <v>31</v>
      </c>
      <c r="P614" s="35" t="str">
        <f t="shared" si="358"/>
        <v>OK</v>
      </c>
      <c r="Q614" s="36">
        <f t="shared" si="359"/>
        <v>2.5694444444444464E-2</v>
      </c>
      <c r="R614" s="36">
        <f t="shared" si="360"/>
        <v>6.9444444444444198E-4</v>
      </c>
      <c r="S614" s="36">
        <f t="shared" si="362"/>
        <v>2.6388888888888906E-2</v>
      </c>
      <c r="T614" s="36">
        <f t="shared" si="361"/>
        <v>6.2499999999998668E-3</v>
      </c>
      <c r="U614" s="35">
        <v>21.7</v>
      </c>
      <c r="V614" s="35">
        <f>INDEX('Počty dní'!A:E,MATCH(E614,'Počty dní'!C:C,0),4)</f>
        <v>205</v>
      </c>
      <c r="W614" s="65">
        <f t="shared" si="365"/>
        <v>4448.5</v>
      </c>
    </row>
    <row r="615" spans="1:24" x14ac:dyDescent="0.3">
      <c r="A615" s="171">
        <v>238</v>
      </c>
      <c r="B615" s="35">
        <v>2038</v>
      </c>
      <c r="C615" s="35" t="s">
        <v>18</v>
      </c>
      <c r="D615" s="132"/>
      <c r="E615" s="98" t="str">
        <f t="shared" si="363"/>
        <v>X</v>
      </c>
      <c r="F615" s="35" t="s">
        <v>110</v>
      </c>
      <c r="G615" s="132">
        <v>22</v>
      </c>
      <c r="H615" s="35" t="str">
        <f t="shared" si="364"/>
        <v>XXX119/22</v>
      </c>
      <c r="I615" s="97" t="s">
        <v>65</v>
      </c>
      <c r="J615" s="103" t="s">
        <v>64</v>
      </c>
      <c r="K615" s="99">
        <v>0.73680555555555549</v>
      </c>
      <c r="L615" s="100">
        <v>0.73749999999999993</v>
      </c>
      <c r="M615" s="101" t="s">
        <v>31</v>
      </c>
      <c r="N615" s="149">
        <v>0.76319444444444429</v>
      </c>
      <c r="O615" s="101" t="s">
        <v>21</v>
      </c>
      <c r="P615" s="35" t="str">
        <f t="shared" si="358"/>
        <v>OK</v>
      </c>
      <c r="Q615" s="36">
        <f t="shared" si="359"/>
        <v>2.5694444444444353E-2</v>
      </c>
      <c r="R615" s="36">
        <f t="shared" si="360"/>
        <v>6.9444444444444198E-4</v>
      </c>
      <c r="S615" s="36">
        <f t="shared" si="362"/>
        <v>2.6388888888888795E-2</v>
      </c>
      <c r="T615" s="36">
        <f t="shared" si="361"/>
        <v>1.5277777777777724E-2</v>
      </c>
      <c r="U615" s="35">
        <v>21.7</v>
      </c>
      <c r="V615" s="35">
        <f>INDEX('Počty dní'!A:E,MATCH(E615,'Počty dní'!C:C,0),4)</f>
        <v>205</v>
      </c>
      <c r="W615" s="65">
        <f t="shared" si="365"/>
        <v>4448.5</v>
      </c>
    </row>
    <row r="616" spans="1:24" x14ac:dyDescent="0.3">
      <c r="A616" s="171">
        <v>238</v>
      </c>
      <c r="B616" s="35">
        <v>2038</v>
      </c>
      <c r="C616" s="34" t="s">
        <v>18</v>
      </c>
      <c r="D616" s="103"/>
      <c r="E616" s="34" t="str">
        <f t="shared" si="363"/>
        <v>X</v>
      </c>
      <c r="F616" s="34" t="s">
        <v>134</v>
      </c>
      <c r="G616" s="34">
        <v>25</v>
      </c>
      <c r="H616" s="34" t="str">
        <f t="shared" si="364"/>
        <v>XXX200/25</v>
      </c>
      <c r="I616" s="103" t="s">
        <v>64</v>
      </c>
      <c r="J616" s="103" t="s">
        <v>64</v>
      </c>
      <c r="K616" s="176">
        <v>0.76597222222222217</v>
      </c>
      <c r="L616" s="149">
        <v>0.76944444444444438</v>
      </c>
      <c r="M616" s="102" t="s">
        <v>21</v>
      </c>
      <c r="N616" s="149">
        <v>0.80555555555555547</v>
      </c>
      <c r="O616" s="102" t="s">
        <v>62</v>
      </c>
      <c r="P616" s="35" t="str">
        <f t="shared" si="358"/>
        <v>OK</v>
      </c>
      <c r="Q616" s="36">
        <f t="shared" si="359"/>
        <v>3.6111111111111094E-2</v>
      </c>
      <c r="R616" s="36">
        <f t="shared" si="360"/>
        <v>3.4722222222222099E-3</v>
      </c>
      <c r="S616" s="36">
        <f t="shared" si="362"/>
        <v>3.9583333333333304E-2</v>
      </c>
      <c r="T616" s="36">
        <f t="shared" si="361"/>
        <v>2.7777777777778789E-3</v>
      </c>
      <c r="U616" s="35">
        <v>38.1</v>
      </c>
      <c r="V616" s="35">
        <f>INDEX('Počty dní'!A:E,MATCH(E616,'Počty dní'!C:C,0),4)</f>
        <v>205</v>
      </c>
      <c r="W616" s="65">
        <f t="shared" si="365"/>
        <v>7810.5</v>
      </c>
    </row>
    <row r="617" spans="1:24" x14ac:dyDescent="0.3">
      <c r="A617" s="171">
        <v>238</v>
      </c>
      <c r="B617" s="35">
        <v>2038</v>
      </c>
      <c r="C617" s="34" t="s">
        <v>18</v>
      </c>
      <c r="D617" s="103"/>
      <c r="E617" s="34" t="str">
        <f>CONCATENATE(C617,D617)</f>
        <v>X</v>
      </c>
      <c r="F617" s="34" t="s">
        <v>134</v>
      </c>
      <c r="G617" s="34">
        <v>28</v>
      </c>
      <c r="H617" s="34" t="str">
        <f>CONCATENATE(F617,"/",G617)</f>
        <v>XXX200/28</v>
      </c>
      <c r="I617" s="103" t="s">
        <v>64</v>
      </c>
      <c r="J617" s="103" t="s">
        <v>64</v>
      </c>
      <c r="K617" s="176">
        <v>0.85763888888888884</v>
      </c>
      <c r="L617" s="149">
        <v>0.86041666666666661</v>
      </c>
      <c r="M617" s="102" t="s">
        <v>62</v>
      </c>
      <c r="N617" s="149">
        <v>0.89722222222222225</v>
      </c>
      <c r="O617" s="102" t="s">
        <v>21</v>
      </c>
      <c r="P617" s="35" t="str">
        <f t="shared" si="358"/>
        <v>OK</v>
      </c>
      <c r="Q617" s="36">
        <f t="shared" si="359"/>
        <v>3.6805555555555647E-2</v>
      </c>
      <c r="R617" s="36">
        <f t="shared" si="360"/>
        <v>2.7777777777777679E-3</v>
      </c>
      <c r="S617" s="36">
        <f t="shared" si="362"/>
        <v>3.9583333333333415E-2</v>
      </c>
      <c r="T617" s="36">
        <f t="shared" si="361"/>
        <v>5.208333333333337E-2</v>
      </c>
      <c r="U617" s="35">
        <v>38.1</v>
      </c>
      <c r="V617" s="35">
        <f>INDEX('Počty dní'!A:E,MATCH(E617,'Počty dní'!C:C,0),4)</f>
        <v>205</v>
      </c>
      <c r="W617" s="65">
        <f>V617*U617</f>
        <v>7810.5</v>
      </c>
    </row>
    <row r="618" spans="1:24" ht="15" thickBot="1" x14ac:dyDescent="0.35">
      <c r="A618" s="172">
        <v>238</v>
      </c>
      <c r="B618" s="37">
        <v>2038</v>
      </c>
      <c r="C618" s="75" t="s">
        <v>18</v>
      </c>
      <c r="D618" s="151"/>
      <c r="E618" s="75" t="str">
        <f>CONCATENATE(C618,D618)</f>
        <v>X</v>
      </c>
      <c r="F618" s="75" t="s">
        <v>134</v>
      </c>
      <c r="G618" s="75">
        <v>29</v>
      </c>
      <c r="H618" s="75" t="str">
        <f>CONCATENATE(F618,"/",G618)</f>
        <v>XXX200/29</v>
      </c>
      <c r="I618" s="151" t="s">
        <v>64</v>
      </c>
      <c r="J618" s="151" t="s">
        <v>64</v>
      </c>
      <c r="K618" s="181">
        <v>0.93402777777777779</v>
      </c>
      <c r="L618" s="152">
        <v>0.93611111111111101</v>
      </c>
      <c r="M618" s="113" t="s">
        <v>21</v>
      </c>
      <c r="N618" s="152">
        <v>0.95833333333333337</v>
      </c>
      <c r="O618" s="113" t="s">
        <v>61</v>
      </c>
      <c r="P618" s="37"/>
      <c r="Q618" s="68">
        <f t="shared" si="359"/>
        <v>2.2222222222222365E-2</v>
      </c>
      <c r="R618" s="68">
        <f t="shared" si="360"/>
        <v>2.0833333333332149E-3</v>
      </c>
      <c r="S618" s="68">
        <f t="shared" si="362"/>
        <v>2.430555555555558E-2</v>
      </c>
      <c r="T618" s="68">
        <f t="shared" si="361"/>
        <v>3.6805555555555536E-2</v>
      </c>
      <c r="U618" s="37">
        <v>25.5</v>
      </c>
      <c r="V618" s="37">
        <f>INDEX('Počty dní'!A:E,MATCH(E618,'Počty dní'!C:C,0),4)</f>
        <v>205</v>
      </c>
      <c r="W618" s="69">
        <f>V618*U618</f>
        <v>5227.5</v>
      </c>
    </row>
    <row r="619" spans="1:24" ht="15" thickBot="1" x14ac:dyDescent="0.35">
      <c r="A619" s="115" t="str">
        <f ca="1">CONCATENATE(INDIRECT("R[-3]C[0]",FALSE),"celkem")</f>
        <v>238celkem</v>
      </c>
      <c r="B619" s="70"/>
      <c r="C619" s="70" t="str">
        <f ca="1">INDIRECT("R[-1]C[12]",FALSE)</f>
        <v>Jamné</v>
      </c>
      <c r="D619" s="80"/>
      <c r="E619" s="70"/>
      <c r="F619" s="80"/>
      <c r="G619" s="70"/>
      <c r="H619" s="116"/>
      <c r="I619" s="117"/>
      <c r="J619" s="118" t="str">
        <f ca="1">INDIRECT("R[-3]C[0]",FALSE)</f>
        <v>V</v>
      </c>
      <c r="K619" s="119"/>
      <c r="L619" s="120"/>
      <c r="M619" s="121"/>
      <c r="N619" s="120"/>
      <c r="O619" s="122"/>
      <c r="P619" s="70"/>
      <c r="Q619" s="71">
        <f>SUM(Q605:Q618)</f>
        <v>0.44652777777777808</v>
      </c>
      <c r="R619" s="71">
        <f>SUM(R605:R618)</f>
        <v>3.6111111111111011E-2</v>
      </c>
      <c r="S619" s="71">
        <f>SUM(S605:S618)</f>
        <v>0.48263888888888912</v>
      </c>
      <c r="T619" s="71">
        <f>SUM(T605:T618)</f>
        <v>0.28472222222222204</v>
      </c>
      <c r="U619" s="72">
        <f>SUM(U605:U618)</f>
        <v>454.1</v>
      </c>
      <c r="V619" s="73"/>
      <c r="W619" s="74">
        <f>SUM(W605:W618)</f>
        <v>93090.5</v>
      </c>
    </row>
    <row r="620" spans="1:24" x14ac:dyDescent="0.3">
      <c r="C620" s="43"/>
      <c r="D620" s="147"/>
      <c r="E620" s="43"/>
      <c r="L620" s="139"/>
      <c r="M620" s="187"/>
      <c r="N620" s="139"/>
      <c r="O620" s="141"/>
    </row>
    <row r="621" spans="1:24" ht="15" thickBot="1" x14ac:dyDescent="0.35">
      <c r="C621" s="43"/>
      <c r="D621" s="147"/>
      <c r="E621" s="43"/>
      <c r="L621" s="139"/>
      <c r="M621" s="141"/>
      <c r="N621" s="139"/>
      <c r="O621" s="141"/>
    </row>
    <row r="622" spans="1:24" x14ac:dyDescent="0.3">
      <c r="A622" s="89">
        <v>239</v>
      </c>
      <c r="B622" s="32">
        <v>2039</v>
      </c>
      <c r="C622" s="32" t="s">
        <v>18</v>
      </c>
      <c r="D622" s="90">
        <v>10</v>
      </c>
      <c r="E622" s="32" t="str">
        <f t="shared" ref="E622:E631" si="366">CONCATENATE(C622,D622)</f>
        <v>X10</v>
      </c>
      <c r="F622" s="32" t="s">
        <v>111</v>
      </c>
      <c r="G622" s="32">
        <v>52</v>
      </c>
      <c r="H622" s="32" t="str">
        <f t="shared" ref="H622:H631" si="367">CONCATENATE(F622,"/",G622)</f>
        <v>XXX130/52</v>
      </c>
      <c r="I622" s="90" t="s">
        <v>64</v>
      </c>
      <c r="J622" s="90" t="s">
        <v>64</v>
      </c>
      <c r="K622" s="169">
        <v>0.26250000000000001</v>
      </c>
      <c r="L622" s="170">
        <v>0.2638888888888889</v>
      </c>
      <c r="M622" s="32" t="s">
        <v>21</v>
      </c>
      <c r="N622" s="170">
        <v>0.27430555555555552</v>
      </c>
      <c r="O622" s="32" t="s">
        <v>19</v>
      </c>
      <c r="P622" s="32" t="str">
        <f t="shared" ref="P622:P630" si="368">IF(M623=O622,"OK","POZOR")</f>
        <v>OK</v>
      </c>
      <c r="Q622" s="67">
        <f t="shared" ref="Q622:Q631" si="369">IF(ISNUMBER(G622),N622-L622,IF(F622="přejezd",N622-L622,0))</f>
        <v>1.041666666666663E-2</v>
      </c>
      <c r="R622" s="67">
        <f t="shared" ref="R622:R631" si="370">IF(ISNUMBER(G622),L622-K622,0)</f>
        <v>1.388888888888884E-3</v>
      </c>
      <c r="S622" s="67">
        <f t="shared" ref="S622:S631" si="371">Q622+R622</f>
        <v>1.1805555555555514E-2</v>
      </c>
      <c r="T622" s="67"/>
      <c r="U622" s="32">
        <v>12.3</v>
      </c>
      <c r="V622" s="32">
        <f>INDEX('Počty dní'!A:E,MATCH(E622,'Počty dní'!C:C,0),4)</f>
        <v>195</v>
      </c>
      <c r="W622" s="33">
        <f t="shared" ref="W622:W631" si="372">V622*U622</f>
        <v>2398.5</v>
      </c>
    </row>
    <row r="623" spans="1:24" s="2" customFormat="1" x14ac:dyDescent="0.3">
      <c r="A623" s="171">
        <v>239</v>
      </c>
      <c r="B623" s="35">
        <v>2039</v>
      </c>
      <c r="C623" s="34" t="s">
        <v>18</v>
      </c>
      <c r="D623" s="103">
        <v>10</v>
      </c>
      <c r="E623" s="34" t="str">
        <f t="shared" si="366"/>
        <v>X10</v>
      </c>
      <c r="F623" s="34" t="s">
        <v>113</v>
      </c>
      <c r="G623" s="34">
        <v>11</v>
      </c>
      <c r="H623" s="34" t="str">
        <f t="shared" si="367"/>
        <v>XXX135/11</v>
      </c>
      <c r="I623" s="103" t="s">
        <v>65</v>
      </c>
      <c r="J623" s="103" t="s">
        <v>64</v>
      </c>
      <c r="K623" s="104">
        <v>0.27430555555555552</v>
      </c>
      <c r="L623" s="105">
        <v>0.27569444444444446</v>
      </c>
      <c r="M623" s="34" t="s">
        <v>19</v>
      </c>
      <c r="N623" s="105">
        <v>0.28680555555555554</v>
      </c>
      <c r="O623" s="34" t="s">
        <v>25</v>
      </c>
      <c r="P623" s="35" t="str">
        <f t="shared" si="368"/>
        <v>OK</v>
      </c>
      <c r="Q623" s="36">
        <f t="shared" si="369"/>
        <v>1.1111111111111072E-2</v>
      </c>
      <c r="R623" s="36">
        <f t="shared" si="370"/>
        <v>1.3888888888889395E-3</v>
      </c>
      <c r="S623" s="36">
        <f t="shared" si="371"/>
        <v>1.2500000000000011E-2</v>
      </c>
      <c r="T623" s="36">
        <f t="shared" ref="T623:T631" si="373">K623-N622</f>
        <v>0</v>
      </c>
      <c r="U623" s="35">
        <v>8.9</v>
      </c>
      <c r="V623" s="35">
        <f>INDEX('Počty dní'!A:E,MATCH(E623,'Počty dní'!C:C,0),4)</f>
        <v>195</v>
      </c>
      <c r="W623" s="65">
        <f t="shared" si="372"/>
        <v>1735.5</v>
      </c>
      <c r="X623"/>
    </row>
    <row r="624" spans="1:24" x14ac:dyDescent="0.3">
      <c r="A624" s="171">
        <v>239</v>
      </c>
      <c r="B624" s="35">
        <v>2039</v>
      </c>
      <c r="C624" s="34" t="s">
        <v>18</v>
      </c>
      <c r="D624" s="103">
        <v>10</v>
      </c>
      <c r="E624" s="34" t="str">
        <f t="shared" si="366"/>
        <v>X10</v>
      </c>
      <c r="F624" s="34" t="s">
        <v>113</v>
      </c>
      <c r="G624" s="34">
        <v>12</v>
      </c>
      <c r="H624" s="34" t="str">
        <f t="shared" si="367"/>
        <v>XXX135/12</v>
      </c>
      <c r="I624" s="103" t="s">
        <v>64</v>
      </c>
      <c r="J624" s="103" t="s">
        <v>64</v>
      </c>
      <c r="K624" s="104">
        <v>0.28680555555555554</v>
      </c>
      <c r="L624" s="105">
        <v>0.28888888888888892</v>
      </c>
      <c r="M624" s="34" t="s">
        <v>25</v>
      </c>
      <c r="N624" s="105">
        <v>0.30555555555555552</v>
      </c>
      <c r="O624" s="34" t="s">
        <v>19</v>
      </c>
      <c r="P624" s="35" t="str">
        <f t="shared" si="368"/>
        <v>OK</v>
      </c>
      <c r="Q624" s="36">
        <f t="shared" si="369"/>
        <v>1.6666666666666607E-2</v>
      </c>
      <c r="R624" s="36">
        <f t="shared" si="370"/>
        <v>2.0833333333333814E-3</v>
      </c>
      <c r="S624" s="36">
        <f t="shared" si="371"/>
        <v>1.8749999999999989E-2</v>
      </c>
      <c r="T624" s="36">
        <f t="shared" si="373"/>
        <v>0</v>
      </c>
      <c r="U624" s="35">
        <v>9.1999999999999993</v>
      </c>
      <c r="V624" s="35">
        <f>INDEX('Počty dní'!A:E,MATCH(E624,'Počty dní'!C:C,0),4)</f>
        <v>195</v>
      </c>
      <c r="W624" s="65">
        <f t="shared" si="372"/>
        <v>1793.9999999999998</v>
      </c>
    </row>
    <row r="625" spans="1:23" x14ac:dyDescent="0.3">
      <c r="A625" s="171">
        <v>239</v>
      </c>
      <c r="B625" s="35">
        <v>2039</v>
      </c>
      <c r="C625" s="34" t="s">
        <v>18</v>
      </c>
      <c r="D625" s="103">
        <v>10</v>
      </c>
      <c r="E625" s="34" t="str">
        <f t="shared" si="366"/>
        <v>X10</v>
      </c>
      <c r="F625" s="34" t="s">
        <v>111</v>
      </c>
      <c r="G625" s="34">
        <v>53</v>
      </c>
      <c r="H625" s="34" t="str">
        <f t="shared" si="367"/>
        <v>XXX130/53</v>
      </c>
      <c r="I625" s="103" t="s">
        <v>64</v>
      </c>
      <c r="J625" s="103" t="s">
        <v>64</v>
      </c>
      <c r="K625" s="104">
        <v>0.30555555555555552</v>
      </c>
      <c r="L625" s="105">
        <v>0.30902777777777779</v>
      </c>
      <c r="M625" s="34" t="s">
        <v>19</v>
      </c>
      <c r="N625" s="105">
        <v>0.31944444444444448</v>
      </c>
      <c r="O625" s="34" t="s">
        <v>21</v>
      </c>
      <c r="P625" s="35" t="str">
        <f t="shared" si="368"/>
        <v>OK</v>
      </c>
      <c r="Q625" s="36">
        <f t="shared" si="369"/>
        <v>1.0416666666666685E-2</v>
      </c>
      <c r="R625" s="36">
        <f t="shared" si="370"/>
        <v>3.4722222222222654E-3</v>
      </c>
      <c r="S625" s="36">
        <f t="shared" si="371"/>
        <v>1.3888888888888951E-2</v>
      </c>
      <c r="T625" s="36">
        <f t="shared" si="373"/>
        <v>0</v>
      </c>
      <c r="U625" s="35">
        <v>12.3</v>
      </c>
      <c r="V625" s="35">
        <f>INDEX('Počty dní'!A:E,MATCH(E625,'Počty dní'!C:C,0),4)</f>
        <v>195</v>
      </c>
      <c r="W625" s="65">
        <f t="shared" si="372"/>
        <v>2398.5</v>
      </c>
    </row>
    <row r="626" spans="1:23" x14ac:dyDescent="0.3">
      <c r="A626" s="171">
        <v>239</v>
      </c>
      <c r="B626" s="35">
        <v>2039</v>
      </c>
      <c r="C626" s="35" t="s">
        <v>18</v>
      </c>
      <c r="D626" s="97"/>
      <c r="E626" s="98" t="str">
        <f t="shared" si="366"/>
        <v>X</v>
      </c>
      <c r="F626" s="35" t="s">
        <v>131</v>
      </c>
      <c r="G626" s="35">
        <v>9</v>
      </c>
      <c r="H626" s="35" t="str">
        <f t="shared" si="367"/>
        <v>XXX180/9</v>
      </c>
      <c r="I626" s="97" t="s">
        <v>64</v>
      </c>
      <c r="J626" s="97" t="s">
        <v>64</v>
      </c>
      <c r="K626" s="104">
        <v>0.40069444444444446</v>
      </c>
      <c r="L626" s="105">
        <v>0.40416666666666662</v>
      </c>
      <c r="M626" s="102" t="s">
        <v>21</v>
      </c>
      <c r="N626" s="105">
        <v>0.44861111111111113</v>
      </c>
      <c r="O626" s="106" t="s">
        <v>62</v>
      </c>
      <c r="P626" s="35" t="str">
        <f t="shared" si="368"/>
        <v>OK</v>
      </c>
      <c r="Q626" s="36">
        <f t="shared" si="369"/>
        <v>4.4444444444444509E-2</v>
      </c>
      <c r="R626" s="36">
        <f t="shared" si="370"/>
        <v>3.4722222222221544E-3</v>
      </c>
      <c r="S626" s="36">
        <f t="shared" si="371"/>
        <v>4.7916666666666663E-2</v>
      </c>
      <c r="T626" s="36">
        <f t="shared" si="373"/>
        <v>8.1249999999999989E-2</v>
      </c>
      <c r="U626" s="35">
        <v>41.4</v>
      </c>
      <c r="V626" s="35">
        <f>INDEX('Počty dní'!A:E,MATCH(E626,'Počty dní'!C:C,0),4)</f>
        <v>205</v>
      </c>
      <c r="W626" s="65">
        <f t="shared" si="372"/>
        <v>8487</v>
      </c>
    </row>
    <row r="627" spans="1:23" x14ac:dyDescent="0.3">
      <c r="A627" s="171">
        <v>239</v>
      </c>
      <c r="B627" s="35">
        <v>2039</v>
      </c>
      <c r="C627" s="35" t="s">
        <v>18</v>
      </c>
      <c r="D627" s="97"/>
      <c r="E627" s="98" t="str">
        <f t="shared" si="366"/>
        <v>X</v>
      </c>
      <c r="F627" s="35" t="s">
        <v>132</v>
      </c>
      <c r="G627" s="35">
        <v>3</v>
      </c>
      <c r="H627" s="35" t="str">
        <f t="shared" si="367"/>
        <v>XXX182/3</v>
      </c>
      <c r="I627" s="97" t="s">
        <v>64</v>
      </c>
      <c r="J627" s="97" t="s">
        <v>64</v>
      </c>
      <c r="K627" s="104">
        <v>0.58333333333333337</v>
      </c>
      <c r="L627" s="105">
        <v>0.58680555555555558</v>
      </c>
      <c r="M627" s="102" t="s">
        <v>62</v>
      </c>
      <c r="N627" s="105">
        <v>0.64027777777777783</v>
      </c>
      <c r="O627" s="106" t="s">
        <v>21</v>
      </c>
      <c r="P627" s="35" t="str">
        <f t="shared" si="368"/>
        <v>OK</v>
      </c>
      <c r="Q627" s="36">
        <f t="shared" si="369"/>
        <v>5.3472222222222254E-2</v>
      </c>
      <c r="R627" s="36">
        <f t="shared" si="370"/>
        <v>3.4722222222222099E-3</v>
      </c>
      <c r="S627" s="36">
        <f t="shared" si="371"/>
        <v>5.6944444444444464E-2</v>
      </c>
      <c r="T627" s="36">
        <f t="shared" si="373"/>
        <v>0.13472222222222224</v>
      </c>
      <c r="U627" s="35">
        <v>45.6</v>
      </c>
      <c r="V627" s="35">
        <f>INDEX('Počty dní'!A:E,MATCH(E627,'Počty dní'!C:C,0),4)</f>
        <v>205</v>
      </c>
      <c r="W627" s="65">
        <f t="shared" si="372"/>
        <v>9348</v>
      </c>
    </row>
    <row r="628" spans="1:23" x14ac:dyDescent="0.3">
      <c r="A628" s="171">
        <v>239</v>
      </c>
      <c r="B628" s="35">
        <v>2039</v>
      </c>
      <c r="C628" s="35" t="s">
        <v>18</v>
      </c>
      <c r="D628" s="132"/>
      <c r="E628" s="98" t="str">
        <f t="shared" si="366"/>
        <v>X</v>
      </c>
      <c r="F628" s="35" t="s">
        <v>108</v>
      </c>
      <c r="G628" s="132">
        <v>21</v>
      </c>
      <c r="H628" s="35" t="str">
        <f t="shared" si="367"/>
        <v>XXX117/21</v>
      </c>
      <c r="I628" s="97" t="s">
        <v>64</v>
      </c>
      <c r="J628" s="103" t="s">
        <v>64</v>
      </c>
      <c r="K628" s="104">
        <v>0.6479166666666667</v>
      </c>
      <c r="L628" s="105">
        <v>0.65069444444444446</v>
      </c>
      <c r="M628" s="102" t="s">
        <v>21</v>
      </c>
      <c r="N628" s="105">
        <v>0.68541666666666667</v>
      </c>
      <c r="O628" s="106" t="s">
        <v>43</v>
      </c>
      <c r="P628" s="35" t="str">
        <f t="shared" si="368"/>
        <v>OK</v>
      </c>
      <c r="Q628" s="36">
        <f t="shared" si="369"/>
        <v>3.472222222222221E-2</v>
      </c>
      <c r="R628" s="36">
        <f t="shared" si="370"/>
        <v>2.7777777777777679E-3</v>
      </c>
      <c r="S628" s="36">
        <f t="shared" si="371"/>
        <v>3.7499999999999978E-2</v>
      </c>
      <c r="T628" s="36">
        <f t="shared" si="373"/>
        <v>7.6388888888888618E-3</v>
      </c>
      <c r="U628" s="35">
        <v>31.6</v>
      </c>
      <c r="V628" s="35">
        <f>INDEX('Počty dní'!A:E,MATCH(E628,'Počty dní'!C:C,0),4)</f>
        <v>205</v>
      </c>
      <c r="W628" s="65">
        <f t="shared" si="372"/>
        <v>6478</v>
      </c>
    </row>
    <row r="629" spans="1:23" x14ac:dyDescent="0.3">
      <c r="A629" s="171">
        <v>239</v>
      </c>
      <c r="B629" s="35">
        <v>2039</v>
      </c>
      <c r="C629" s="35" t="s">
        <v>18</v>
      </c>
      <c r="D629" s="132"/>
      <c r="E629" s="98" t="str">
        <f t="shared" si="366"/>
        <v>X</v>
      </c>
      <c r="F629" s="35" t="s">
        <v>108</v>
      </c>
      <c r="G629" s="132">
        <v>24</v>
      </c>
      <c r="H629" s="35" t="str">
        <f t="shared" si="367"/>
        <v>XXX117/24</v>
      </c>
      <c r="I629" s="97" t="s">
        <v>65</v>
      </c>
      <c r="J629" s="103" t="s">
        <v>64</v>
      </c>
      <c r="K629" s="104">
        <v>0.68819444444444455</v>
      </c>
      <c r="L629" s="105">
        <v>0.68888888888888899</v>
      </c>
      <c r="M629" s="102" t="s">
        <v>43</v>
      </c>
      <c r="N629" s="105">
        <v>0.72430555555555554</v>
      </c>
      <c r="O629" s="106" t="s">
        <v>21</v>
      </c>
      <c r="P629" s="35" t="str">
        <f t="shared" si="368"/>
        <v>OK</v>
      </c>
      <c r="Q629" s="36">
        <f t="shared" si="369"/>
        <v>3.5416666666666541E-2</v>
      </c>
      <c r="R629" s="36">
        <f t="shared" si="370"/>
        <v>6.9444444444444198E-4</v>
      </c>
      <c r="S629" s="36">
        <f t="shared" si="371"/>
        <v>3.6111111111110983E-2</v>
      </c>
      <c r="T629" s="36">
        <f t="shared" si="373"/>
        <v>2.7777777777778789E-3</v>
      </c>
      <c r="U629" s="35">
        <v>31.6</v>
      </c>
      <c r="V629" s="35">
        <f>INDEX('Počty dní'!A:E,MATCH(E629,'Počty dní'!C:C,0),4)</f>
        <v>205</v>
      </c>
      <c r="W629" s="65">
        <f t="shared" si="372"/>
        <v>6478</v>
      </c>
    </row>
    <row r="630" spans="1:23" x14ac:dyDescent="0.3">
      <c r="A630" s="171">
        <v>239</v>
      </c>
      <c r="B630" s="35">
        <v>2039</v>
      </c>
      <c r="C630" s="34" t="s">
        <v>18</v>
      </c>
      <c r="D630" s="103"/>
      <c r="E630" s="34" t="str">
        <f t="shared" si="366"/>
        <v>X</v>
      </c>
      <c r="F630" s="34" t="s">
        <v>111</v>
      </c>
      <c r="G630" s="34">
        <v>42</v>
      </c>
      <c r="H630" s="34" t="str">
        <f t="shared" si="367"/>
        <v>XXX130/42</v>
      </c>
      <c r="I630" s="103" t="s">
        <v>65</v>
      </c>
      <c r="J630" s="103" t="s">
        <v>64</v>
      </c>
      <c r="K630" s="104">
        <v>0.75347222222222221</v>
      </c>
      <c r="L630" s="105">
        <v>0.75694444444444453</v>
      </c>
      <c r="M630" s="102" t="s">
        <v>21</v>
      </c>
      <c r="N630" s="105">
        <v>0.78819444444444453</v>
      </c>
      <c r="O630" s="106" t="s">
        <v>60</v>
      </c>
      <c r="P630" s="35" t="str">
        <f t="shared" si="368"/>
        <v>OK</v>
      </c>
      <c r="Q630" s="36">
        <f t="shared" si="369"/>
        <v>3.125E-2</v>
      </c>
      <c r="R630" s="36">
        <f t="shared" si="370"/>
        <v>3.4722222222223209E-3</v>
      </c>
      <c r="S630" s="36">
        <f t="shared" si="371"/>
        <v>3.4722222222222321E-2</v>
      </c>
      <c r="T630" s="36">
        <f t="shared" si="373"/>
        <v>2.9166666666666674E-2</v>
      </c>
      <c r="U630" s="35">
        <v>27.7</v>
      </c>
      <c r="V630" s="35">
        <f>INDEX('Počty dní'!A:E,MATCH(E630,'Počty dní'!C:C,0),4)</f>
        <v>205</v>
      </c>
      <c r="W630" s="65">
        <f t="shared" si="372"/>
        <v>5678.5</v>
      </c>
    </row>
    <row r="631" spans="1:23" ht="15" thickBot="1" x14ac:dyDescent="0.35">
      <c r="A631" s="172">
        <v>239</v>
      </c>
      <c r="B631" s="37">
        <v>2039</v>
      </c>
      <c r="C631" s="75" t="s">
        <v>18</v>
      </c>
      <c r="D631" s="151"/>
      <c r="E631" s="75" t="str">
        <f t="shared" si="366"/>
        <v>X</v>
      </c>
      <c r="F631" s="75" t="s">
        <v>111</v>
      </c>
      <c r="G631" s="75">
        <v>45</v>
      </c>
      <c r="H631" s="75" t="str">
        <f t="shared" si="367"/>
        <v>XXX130/45</v>
      </c>
      <c r="I631" s="151" t="s">
        <v>65</v>
      </c>
      <c r="J631" s="151" t="s">
        <v>64</v>
      </c>
      <c r="K631" s="173">
        <v>0.79166666666666663</v>
      </c>
      <c r="L631" s="174">
        <v>0.79513888888888884</v>
      </c>
      <c r="M631" s="113" t="s">
        <v>60</v>
      </c>
      <c r="N631" s="174">
        <v>0.82638888888888884</v>
      </c>
      <c r="O631" s="188" t="s">
        <v>21</v>
      </c>
      <c r="P631" s="37"/>
      <c r="Q631" s="68">
        <f t="shared" si="369"/>
        <v>3.125E-2</v>
      </c>
      <c r="R631" s="68">
        <f t="shared" si="370"/>
        <v>3.4722222222222099E-3</v>
      </c>
      <c r="S631" s="68">
        <f t="shared" si="371"/>
        <v>3.472222222222221E-2</v>
      </c>
      <c r="T631" s="68">
        <f t="shared" si="373"/>
        <v>3.4722222222220989E-3</v>
      </c>
      <c r="U631" s="37">
        <v>28.2</v>
      </c>
      <c r="V631" s="37">
        <f>INDEX('Počty dní'!A:E,MATCH(E631,'Počty dní'!C:C,0),4)</f>
        <v>205</v>
      </c>
      <c r="W631" s="69">
        <f t="shared" si="372"/>
        <v>5781</v>
      </c>
    </row>
    <row r="632" spans="1:23" ht="15" thickBot="1" x14ac:dyDescent="0.35">
      <c r="A632" s="115" t="str">
        <f ca="1">CONCATENATE(INDIRECT("R[-3]C[0]",FALSE),"celkem")</f>
        <v>239celkem</v>
      </c>
      <c r="B632" s="70"/>
      <c r="C632" s="70" t="str">
        <f ca="1">INDIRECT("R[-1]C[12]",FALSE)</f>
        <v>Žďár n.Sáz.,,aut.nádr.</v>
      </c>
      <c r="D632" s="80"/>
      <c r="E632" s="70"/>
      <c r="F632" s="80"/>
      <c r="G632" s="70"/>
      <c r="H632" s="116"/>
      <c r="I632" s="117"/>
      <c r="J632" s="118" t="str">
        <f ca="1">INDIRECT("R[-3]C[0]",FALSE)</f>
        <v>V</v>
      </c>
      <c r="K632" s="119"/>
      <c r="L632" s="120"/>
      <c r="M632" s="121"/>
      <c r="N632" s="120"/>
      <c r="O632" s="122"/>
      <c r="P632" s="70"/>
      <c r="Q632" s="71">
        <f>SUM(Q622:Q631)</f>
        <v>0.27916666666666651</v>
      </c>
      <c r="R632" s="71">
        <f>SUM(R622:R631)</f>
        <v>2.5694444444444575E-2</v>
      </c>
      <c r="S632" s="71">
        <f>SUM(S622:S631)</f>
        <v>0.30486111111111108</v>
      </c>
      <c r="T632" s="71">
        <f>SUM(T622:T631)</f>
        <v>0.25902777777777775</v>
      </c>
      <c r="U632" s="72">
        <f>SUM(U622:U631)</f>
        <v>248.79999999999995</v>
      </c>
      <c r="V632" s="73"/>
      <c r="W632" s="74">
        <f>SUM(W622:W631)</f>
        <v>50577</v>
      </c>
    </row>
    <row r="633" spans="1:23" x14ac:dyDescent="0.3">
      <c r="C633" s="43"/>
      <c r="D633" s="147"/>
      <c r="E633" s="43"/>
      <c r="L633" s="139"/>
      <c r="M633" s="141"/>
      <c r="N633" s="139"/>
      <c r="O633" s="141"/>
    </row>
    <row r="634" spans="1:23" ht="15" thickBot="1" x14ac:dyDescent="0.35">
      <c r="C634" s="43"/>
      <c r="D634" s="147"/>
      <c r="E634" s="43"/>
      <c r="L634" s="139"/>
      <c r="M634" s="141"/>
      <c r="N634" s="139"/>
      <c r="O634" s="141"/>
    </row>
    <row r="635" spans="1:23" x14ac:dyDescent="0.3">
      <c r="A635" s="89">
        <v>240</v>
      </c>
      <c r="B635" s="32">
        <v>2040</v>
      </c>
      <c r="C635" s="32" t="s">
        <v>18</v>
      </c>
      <c r="D635" s="189"/>
      <c r="E635" s="91" t="str">
        <f>CONCATENATE(C635,D635)</f>
        <v>X</v>
      </c>
      <c r="F635" s="32" t="s">
        <v>107</v>
      </c>
      <c r="G635" s="190">
        <v>3</v>
      </c>
      <c r="H635" s="32" t="str">
        <f>CONCATENATE(F635,"/",G635)</f>
        <v>XXX110/3</v>
      </c>
      <c r="I635" s="90" t="s">
        <v>64</v>
      </c>
      <c r="J635" s="90" t="s">
        <v>64</v>
      </c>
      <c r="K635" s="92">
        <v>0.23402777777777781</v>
      </c>
      <c r="L635" s="191">
        <v>0.23611111111111113</v>
      </c>
      <c r="M635" s="94" t="s">
        <v>21</v>
      </c>
      <c r="N635" s="192">
        <v>0.3125</v>
      </c>
      <c r="O635" s="95" t="s">
        <v>86</v>
      </c>
      <c r="P635" s="32" t="str">
        <f>IF(M636=O635,"OK","POZOR")</f>
        <v>OK</v>
      </c>
      <c r="Q635" s="67">
        <f>IF(ISNUMBER(G635),N635-L635,IF(F635="přejezd",N635-L635,0))</f>
        <v>7.6388888888888867E-2</v>
      </c>
      <c r="R635" s="67">
        <f>IF(ISNUMBER(G635),L635-K635,0)</f>
        <v>2.0833333333333259E-3</v>
      </c>
      <c r="S635" s="67">
        <f>Q635+R635</f>
        <v>7.8472222222222193E-2</v>
      </c>
      <c r="T635" s="67"/>
      <c r="U635" s="32">
        <v>83.7</v>
      </c>
      <c r="V635" s="32">
        <f>INDEX('Počty dní'!A:E,MATCH(E635,'Počty dní'!C:C,0),4)</f>
        <v>205</v>
      </c>
      <c r="W635" s="33">
        <f>V635*U635</f>
        <v>17158.5</v>
      </c>
    </row>
    <row r="636" spans="1:23" x14ac:dyDescent="0.3">
      <c r="A636" s="171">
        <v>240</v>
      </c>
      <c r="B636" s="35">
        <v>2040</v>
      </c>
      <c r="C636" s="35" t="s">
        <v>18</v>
      </c>
      <c r="D636" s="131"/>
      <c r="E636" s="98" t="str">
        <f>CONCATENATE(C636,D636)</f>
        <v>X</v>
      </c>
      <c r="F636" s="35" t="s">
        <v>107</v>
      </c>
      <c r="G636" s="132">
        <v>26</v>
      </c>
      <c r="H636" s="35" t="str">
        <f>CONCATENATE(F636,"/",G636)</f>
        <v>XXX110/26</v>
      </c>
      <c r="I636" s="97" t="s">
        <v>64</v>
      </c>
      <c r="J636" s="103" t="s">
        <v>64</v>
      </c>
      <c r="K636" s="99">
        <v>0.59722222222222221</v>
      </c>
      <c r="L636" s="131">
        <v>0.60416666666666663</v>
      </c>
      <c r="M636" s="102" t="s">
        <v>86</v>
      </c>
      <c r="N636" s="100">
        <v>0.68055555555555547</v>
      </c>
      <c r="O636" s="101" t="s">
        <v>21</v>
      </c>
      <c r="P636" s="35" t="str">
        <f>IF(M637=O636,"OK","POZOR")</f>
        <v>OK</v>
      </c>
      <c r="Q636" s="36">
        <f>IF(ISNUMBER(G636),N636-L636,IF(F636="přejezd",N636-L636,0))</f>
        <v>7.638888888888884E-2</v>
      </c>
      <c r="R636" s="36">
        <f>IF(ISNUMBER(G636),L636-K636,0)</f>
        <v>6.9444444444444198E-3</v>
      </c>
      <c r="S636" s="36">
        <f>Q636+R636</f>
        <v>8.3333333333333259E-2</v>
      </c>
      <c r="T636" s="36">
        <f>K636-N635</f>
        <v>0.28472222222222221</v>
      </c>
      <c r="U636" s="35">
        <v>83.7</v>
      </c>
      <c r="V636" s="35">
        <f>INDEX('Počty dní'!A:E,MATCH(E636,'Počty dní'!C:C,0),4)</f>
        <v>205</v>
      </c>
      <c r="W636" s="65">
        <f>V636*U636</f>
        <v>17158.5</v>
      </c>
    </row>
    <row r="637" spans="1:23" x14ac:dyDescent="0.3">
      <c r="A637" s="171">
        <v>240</v>
      </c>
      <c r="B637" s="35">
        <v>2040</v>
      </c>
      <c r="C637" s="34" t="s">
        <v>18</v>
      </c>
      <c r="D637" s="103"/>
      <c r="E637" s="34" t="str">
        <f>CONCATENATE(C637,D637)</f>
        <v>X</v>
      </c>
      <c r="F637" s="34" t="s">
        <v>134</v>
      </c>
      <c r="G637" s="34">
        <v>21</v>
      </c>
      <c r="H637" s="34" t="str">
        <f>CONCATENATE(F637,"/",G637)</f>
        <v>XXX200/21</v>
      </c>
      <c r="I637" s="103" t="s">
        <v>64</v>
      </c>
      <c r="J637" s="103" t="s">
        <v>64</v>
      </c>
      <c r="K637" s="104">
        <v>0.68263888888888891</v>
      </c>
      <c r="L637" s="105">
        <v>0.68611111111111101</v>
      </c>
      <c r="M637" s="34" t="s">
        <v>21</v>
      </c>
      <c r="N637" s="105">
        <v>0.72222222222222221</v>
      </c>
      <c r="O637" s="34" t="s">
        <v>62</v>
      </c>
      <c r="P637" s="35" t="str">
        <f>IF(M638=O637,"OK","POZOR")</f>
        <v>OK</v>
      </c>
      <c r="Q637" s="36">
        <f>IF(ISNUMBER(G637),N637-L637,IF(F637="přejezd",N637-L637,0))</f>
        <v>3.6111111111111205E-2</v>
      </c>
      <c r="R637" s="36">
        <f>IF(ISNUMBER(G637),L637-K637,0)</f>
        <v>3.4722222222220989E-3</v>
      </c>
      <c r="S637" s="36">
        <f>Q637+R637</f>
        <v>3.9583333333333304E-2</v>
      </c>
      <c r="T637" s="36">
        <f>K637-N636</f>
        <v>2.083333333333437E-3</v>
      </c>
      <c r="U637" s="35">
        <v>38.1</v>
      </c>
      <c r="V637" s="35">
        <f>INDEX('Počty dní'!A:E,MATCH(E637,'Počty dní'!C:C,0),4)</f>
        <v>205</v>
      </c>
      <c r="W637" s="65">
        <f>V637*U637</f>
        <v>7810.5</v>
      </c>
    </row>
    <row r="638" spans="1:23" ht="15" thickBot="1" x14ac:dyDescent="0.35">
      <c r="A638" s="172">
        <v>240</v>
      </c>
      <c r="B638" s="37">
        <v>2040</v>
      </c>
      <c r="C638" s="75" t="s">
        <v>18</v>
      </c>
      <c r="D638" s="151"/>
      <c r="E638" s="75" t="str">
        <f>CONCATENATE(C638,D638)</f>
        <v>X</v>
      </c>
      <c r="F638" s="75" t="s">
        <v>134</v>
      </c>
      <c r="G638" s="75">
        <v>24</v>
      </c>
      <c r="H638" s="75" t="str">
        <f>CONCATENATE(F638,"/",G638)</f>
        <v>XXX200/24</v>
      </c>
      <c r="I638" s="151" t="s">
        <v>64</v>
      </c>
      <c r="J638" s="151" t="s">
        <v>64</v>
      </c>
      <c r="K638" s="173">
        <v>0.73263888888888884</v>
      </c>
      <c r="L638" s="174">
        <v>0.73541666666666661</v>
      </c>
      <c r="M638" s="75" t="s">
        <v>62</v>
      </c>
      <c r="N638" s="174">
        <v>0.77222222222222225</v>
      </c>
      <c r="O638" s="75" t="s">
        <v>21</v>
      </c>
      <c r="P638" s="37"/>
      <c r="Q638" s="68">
        <f>IF(ISNUMBER(G638),N638-L638,IF(F638="přejezd",N638-L638,0))</f>
        <v>3.6805555555555647E-2</v>
      </c>
      <c r="R638" s="68">
        <f>IF(ISNUMBER(G638),L638-K638,0)</f>
        <v>2.7777777777777679E-3</v>
      </c>
      <c r="S638" s="68">
        <f>Q638+R638</f>
        <v>3.9583333333333415E-2</v>
      </c>
      <c r="T638" s="68">
        <f>K638-N637</f>
        <v>1.041666666666663E-2</v>
      </c>
      <c r="U638" s="37">
        <v>38.1</v>
      </c>
      <c r="V638" s="37">
        <f>INDEX('Počty dní'!A:E,MATCH(E638,'Počty dní'!C:C,0),4)</f>
        <v>205</v>
      </c>
      <c r="W638" s="69">
        <f>V638*U638</f>
        <v>7810.5</v>
      </c>
    </row>
    <row r="639" spans="1:23" ht="15" thickBot="1" x14ac:dyDescent="0.35">
      <c r="A639" s="115" t="str">
        <f ca="1">CONCATENATE(INDIRECT("R[-3]C[0]",FALSE),"celkem")</f>
        <v>240celkem</v>
      </c>
      <c r="B639" s="70"/>
      <c r="C639" s="70" t="str">
        <f ca="1">INDIRECT("R[-1]C[12]",FALSE)</f>
        <v>Žďár n.Sáz.,,aut.nádr.</v>
      </c>
      <c r="D639" s="80"/>
      <c r="E639" s="70"/>
      <c r="F639" s="80"/>
      <c r="G639" s="70"/>
      <c r="H639" s="116"/>
      <c r="I639" s="117"/>
      <c r="J639" s="118" t="str">
        <f ca="1">INDIRECT("R[-3]C[0]",FALSE)</f>
        <v>V</v>
      </c>
      <c r="K639" s="119"/>
      <c r="L639" s="120"/>
      <c r="M639" s="121"/>
      <c r="N639" s="120"/>
      <c r="O639" s="122"/>
      <c r="P639" s="70"/>
      <c r="Q639" s="71">
        <f>SUM(Q635:Q638)</f>
        <v>0.22569444444444456</v>
      </c>
      <c r="R639" s="71">
        <f>SUM(R635:R638)</f>
        <v>1.5277777777777612E-2</v>
      </c>
      <c r="S639" s="71">
        <f>SUM(S635:S638)</f>
        <v>0.24097222222222217</v>
      </c>
      <c r="T639" s="71">
        <f>SUM(T635:T638)</f>
        <v>0.29722222222222228</v>
      </c>
      <c r="U639" s="72">
        <f>SUM(U635:U638)</f>
        <v>243.6</v>
      </c>
      <c r="V639" s="73"/>
      <c r="W639" s="74">
        <f>SUM(W635:W638)</f>
        <v>49938</v>
      </c>
    </row>
    <row r="640" spans="1:23" x14ac:dyDescent="0.3">
      <c r="C640" s="43"/>
      <c r="D640" s="147"/>
      <c r="E640" s="43"/>
      <c r="L640" s="139"/>
      <c r="M640" s="141"/>
      <c r="N640" s="139"/>
      <c r="O640" s="141"/>
    </row>
    <row r="641" spans="1:48" ht="15" thickBot="1" x14ac:dyDescent="0.35">
      <c r="C641" s="43"/>
      <c r="D641" s="147"/>
      <c r="E641" s="43"/>
      <c r="L641" s="139"/>
      <c r="M641" s="141"/>
      <c r="N641" s="139"/>
      <c r="O641" s="141"/>
    </row>
    <row r="642" spans="1:48" x14ac:dyDescent="0.3">
      <c r="A642" s="89">
        <v>241</v>
      </c>
      <c r="B642" s="32">
        <v>2041</v>
      </c>
      <c r="C642" s="32" t="s">
        <v>18</v>
      </c>
      <c r="D642" s="90"/>
      <c r="E642" s="32" t="str">
        <f t="shared" ref="E642:E650" si="374">CONCATENATE(C642,D642)</f>
        <v>X</v>
      </c>
      <c r="F642" s="32" t="s">
        <v>134</v>
      </c>
      <c r="G642" s="32">
        <v>1</v>
      </c>
      <c r="H642" s="32" t="str">
        <f t="shared" ref="H642:H650" si="375">CONCATENATE(F642,"/",G642)</f>
        <v>XXX200/1</v>
      </c>
      <c r="I642" s="90" t="s">
        <v>65</v>
      </c>
      <c r="J642" s="90" t="s">
        <v>65</v>
      </c>
      <c r="K642" s="169">
        <v>0.18402777777777779</v>
      </c>
      <c r="L642" s="170">
        <v>0.18611111111111112</v>
      </c>
      <c r="M642" s="95" t="s">
        <v>21</v>
      </c>
      <c r="N642" s="170">
        <v>0.22222222222222221</v>
      </c>
      <c r="O642" s="95" t="s">
        <v>62</v>
      </c>
      <c r="P642" s="32" t="str">
        <f t="shared" ref="P642:P657" si="376">IF(M643=O642,"OK","POZOR")</f>
        <v>OK</v>
      </c>
      <c r="Q642" s="67">
        <f t="shared" ref="Q642:Q658" si="377">IF(ISNUMBER(G642),N642-L642,IF(F642="přejezd",N642-L642,0))</f>
        <v>3.6111111111111094E-2</v>
      </c>
      <c r="R642" s="67">
        <f t="shared" ref="R642:R658" si="378">IF(ISNUMBER(G642),L642-K642,0)</f>
        <v>2.0833333333333259E-3</v>
      </c>
      <c r="S642" s="67">
        <f t="shared" ref="S642:S658" si="379">Q642+R642</f>
        <v>3.819444444444442E-2</v>
      </c>
      <c r="T642" s="67"/>
      <c r="U642" s="32">
        <v>38.1</v>
      </c>
      <c r="V642" s="32">
        <f>INDEX('Počty dní'!A:E,MATCH(E642,'Počty dní'!C:C,0),4)</f>
        <v>205</v>
      </c>
      <c r="W642" s="33">
        <f t="shared" ref="W642:W650" si="380">V642*U642</f>
        <v>7810.5</v>
      </c>
    </row>
    <row r="643" spans="1:48" x14ac:dyDescent="0.3">
      <c r="A643" s="171">
        <v>241</v>
      </c>
      <c r="B643" s="35">
        <v>2041</v>
      </c>
      <c r="C643" s="34" t="s">
        <v>18</v>
      </c>
      <c r="D643" s="103"/>
      <c r="E643" s="34" t="str">
        <f t="shared" si="374"/>
        <v>X</v>
      </c>
      <c r="F643" s="34" t="s">
        <v>134</v>
      </c>
      <c r="G643" s="34">
        <v>4</v>
      </c>
      <c r="H643" s="34" t="str">
        <f t="shared" si="375"/>
        <v>XXX200/4</v>
      </c>
      <c r="I643" s="103" t="s">
        <v>65</v>
      </c>
      <c r="J643" s="103" t="s">
        <v>65</v>
      </c>
      <c r="K643" s="176">
        <v>0.23263888888888887</v>
      </c>
      <c r="L643" s="149">
        <v>0.23541666666666669</v>
      </c>
      <c r="M643" s="102" t="s">
        <v>62</v>
      </c>
      <c r="N643" s="149">
        <v>0.2722222222222222</v>
      </c>
      <c r="O643" s="102" t="s">
        <v>21</v>
      </c>
      <c r="P643" s="35" t="str">
        <f t="shared" si="376"/>
        <v>OK</v>
      </c>
      <c r="Q643" s="36">
        <f t="shared" si="377"/>
        <v>3.6805555555555508E-2</v>
      </c>
      <c r="R643" s="36">
        <f t="shared" si="378"/>
        <v>2.7777777777778234E-3</v>
      </c>
      <c r="S643" s="36">
        <f t="shared" si="379"/>
        <v>3.9583333333333331E-2</v>
      </c>
      <c r="T643" s="36">
        <f t="shared" ref="T643:T658" si="381">K643-N642</f>
        <v>1.0416666666666657E-2</v>
      </c>
      <c r="U643" s="35">
        <v>38.1</v>
      </c>
      <c r="V643" s="35">
        <f>INDEX('Počty dní'!A:E,MATCH(E643,'Počty dní'!C:C,0),4)</f>
        <v>205</v>
      </c>
      <c r="W643" s="65">
        <f t="shared" si="380"/>
        <v>7810.5</v>
      </c>
    </row>
    <row r="644" spans="1:48" x14ac:dyDescent="0.3">
      <c r="A644" s="171">
        <v>241</v>
      </c>
      <c r="B644" s="35">
        <v>2041</v>
      </c>
      <c r="C644" s="34" t="s">
        <v>18</v>
      </c>
      <c r="D644" s="103">
        <v>10</v>
      </c>
      <c r="E644" s="34" t="str">
        <f t="shared" si="374"/>
        <v>X10</v>
      </c>
      <c r="F644" s="34" t="s">
        <v>119</v>
      </c>
      <c r="G644" s="34">
        <v>5</v>
      </c>
      <c r="H644" s="34" t="str">
        <f t="shared" si="375"/>
        <v>XXX143/5</v>
      </c>
      <c r="I644" s="103" t="s">
        <v>65</v>
      </c>
      <c r="J644" s="103" t="s">
        <v>65</v>
      </c>
      <c r="K644" s="176">
        <v>0.28472222222222221</v>
      </c>
      <c r="L644" s="149">
        <v>0.28680555555555554</v>
      </c>
      <c r="M644" s="102" t="s">
        <v>21</v>
      </c>
      <c r="N644" s="149">
        <v>0.29722222222222222</v>
      </c>
      <c r="O644" s="35" t="s">
        <v>38</v>
      </c>
      <c r="P644" s="35" t="str">
        <f t="shared" si="376"/>
        <v>OK</v>
      </c>
      <c r="Q644" s="36">
        <f t="shared" si="377"/>
        <v>1.0416666666666685E-2</v>
      </c>
      <c r="R644" s="36">
        <f t="shared" si="378"/>
        <v>2.0833333333333259E-3</v>
      </c>
      <c r="S644" s="36">
        <f t="shared" si="379"/>
        <v>1.2500000000000011E-2</v>
      </c>
      <c r="T644" s="36">
        <f t="shared" si="381"/>
        <v>1.2500000000000011E-2</v>
      </c>
      <c r="U644" s="35">
        <v>8.9</v>
      </c>
      <c r="V644" s="35">
        <f>INDEX('Počty dní'!A:E,MATCH(E644,'Počty dní'!C:C,0),4)</f>
        <v>195</v>
      </c>
      <c r="W644" s="65">
        <f t="shared" si="380"/>
        <v>1735.5</v>
      </c>
    </row>
    <row r="645" spans="1:48" x14ac:dyDescent="0.3">
      <c r="A645" s="171">
        <v>241</v>
      </c>
      <c r="B645" s="35">
        <v>2041</v>
      </c>
      <c r="C645" s="34" t="s">
        <v>18</v>
      </c>
      <c r="D645" s="103">
        <v>10</v>
      </c>
      <c r="E645" s="34" t="str">
        <f t="shared" si="374"/>
        <v>X10</v>
      </c>
      <c r="F645" s="34" t="s">
        <v>119</v>
      </c>
      <c r="G645" s="34">
        <v>8</v>
      </c>
      <c r="H645" s="34" t="str">
        <f t="shared" si="375"/>
        <v>XXX143/8</v>
      </c>
      <c r="I645" s="103" t="s">
        <v>65</v>
      </c>
      <c r="J645" s="103" t="s">
        <v>65</v>
      </c>
      <c r="K645" s="176">
        <v>0.29722222222222222</v>
      </c>
      <c r="L645" s="149">
        <v>0.30208333333333331</v>
      </c>
      <c r="M645" s="35" t="s">
        <v>38</v>
      </c>
      <c r="N645" s="149">
        <v>0.31875000000000003</v>
      </c>
      <c r="O645" s="35" t="s">
        <v>21</v>
      </c>
      <c r="P645" s="35" t="str">
        <f t="shared" si="376"/>
        <v>OK</v>
      </c>
      <c r="Q645" s="36">
        <f t="shared" si="377"/>
        <v>1.6666666666666718E-2</v>
      </c>
      <c r="R645" s="36">
        <f t="shared" si="378"/>
        <v>4.8611111111110938E-3</v>
      </c>
      <c r="S645" s="36">
        <f t="shared" si="379"/>
        <v>2.1527777777777812E-2</v>
      </c>
      <c r="T645" s="36">
        <f t="shared" si="381"/>
        <v>0</v>
      </c>
      <c r="U645" s="35">
        <v>10.5</v>
      </c>
      <c r="V645" s="35">
        <f>INDEX('Počty dní'!A:E,MATCH(E645,'Počty dní'!C:C,0),4)</f>
        <v>195</v>
      </c>
      <c r="W645" s="65">
        <f t="shared" si="380"/>
        <v>2047.5</v>
      </c>
    </row>
    <row r="646" spans="1:48" x14ac:dyDescent="0.3">
      <c r="A646" s="171">
        <v>241</v>
      </c>
      <c r="B646" s="35">
        <v>2041</v>
      </c>
      <c r="C646" s="34" t="s">
        <v>18</v>
      </c>
      <c r="D646" s="103"/>
      <c r="E646" s="34" t="str">
        <f t="shared" si="374"/>
        <v>X</v>
      </c>
      <c r="F646" s="34" t="s">
        <v>112</v>
      </c>
      <c r="G646" s="34">
        <v>9</v>
      </c>
      <c r="H646" s="34" t="str">
        <f t="shared" si="375"/>
        <v>XXX136/9</v>
      </c>
      <c r="I646" s="103" t="s">
        <v>65</v>
      </c>
      <c r="J646" s="103" t="s">
        <v>65</v>
      </c>
      <c r="K646" s="176">
        <v>0.34722222222222227</v>
      </c>
      <c r="L646" s="149">
        <v>0.35000000000000003</v>
      </c>
      <c r="M646" s="35" t="s">
        <v>21</v>
      </c>
      <c r="N646" s="149">
        <v>0.37291666666666662</v>
      </c>
      <c r="O646" s="35" t="s">
        <v>57</v>
      </c>
      <c r="P646" s="35" t="str">
        <f t="shared" si="376"/>
        <v>OK</v>
      </c>
      <c r="Q646" s="36">
        <f t="shared" si="377"/>
        <v>2.2916666666666585E-2</v>
      </c>
      <c r="R646" s="36">
        <f t="shared" si="378"/>
        <v>2.7777777777777679E-3</v>
      </c>
      <c r="S646" s="36">
        <f t="shared" si="379"/>
        <v>2.5694444444444353E-2</v>
      </c>
      <c r="T646" s="36">
        <f t="shared" si="381"/>
        <v>2.8472222222222232E-2</v>
      </c>
      <c r="U646" s="35">
        <v>19.5</v>
      </c>
      <c r="V646" s="35">
        <f>INDEX('Počty dní'!A:E,MATCH(E646,'Počty dní'!C:C,0),4)</f>
        <v>205</v>
      </c>
      <c r="W646" s="65">
        <f t="shared" si="380"/>
        <v>3997.5</v>
      </c>
    </row>
    <row r="647" spans="1:48" x14ac:dyDescent="0.3">
      <c r="A647" s="171">
        <v>241</v>
      </c>
      <c r="B647" s="35">
        <v>2041</v>
      </c>
      <c r="C647" s="34" t="s">
        <v>18</v>
      </c>
      <c r="D647" s="103"/>
      <c r="E647" s="34" t="str">
        <f t="shared" si="374"/>
        <v>X</v>
      </c>
      <c r="F647" s="34" t="s">
        <v>112</v>
      </c>
      <c r="G647" s="34">
        <v>10</v>
      </c>
      <c r="H647" s="34" t="str">
        <f t="shared" si="375"/>
        <v>XXX136/10</v>
      </c>
      <c r="I647" s="103" t="s">
        <v>65</v>
      </c>
      <c r="J647" s="103" t="s">
        <v>65</v>
      </c>
      <c r="K647" s="176">
        <v>0.37291666666666662</v>
      </c>
      <c r="L647" s="149">
        <v>0.375</v>
      </c>
      <c r="M647" s="35" t="s">
        <v>57</v>
      </c>
      <c r="N647" s="149">
        <v>0.39999999999999997</v>
      </c>
      <c r="O647" s="35" t="s">
        <v>21</v>
      </c>
      <c r="P647" s="35" t="str">
        <f t="shared" si="376"/>
        <v>OK</v>
      </c>
      <c r="Q647" s="36">
        <f t="shared" si="377"/>
        <v>2.4999999999999967E-2</v>
      </c>
      <c r="R647" s="36">
        <f t="shared" si="378"/>
        <v>2.0833333333333814E-3</v>
      </c>
      <c r="S647" s="36">
        <f t="shared" si="379"/>
        <v>2.7083333333333348E-2</v>
      </c>
      <c r="T647" s="36">
        <f t="shared" si="381"/>
        <v>0</v>
      </c>
      <c r="U647" s="35">
        <v>19.5</v>
      </c>
      <c r="V647" s="35">
        <f>INDEX('Počty dní'!A:E,MATCH(E647,'Počty dní'!C:C,0),4)</f>
        <v>205</v>
      </c>
      <c r="W647" s="65">
        <f t="shared" si="380"/>
        <v>3997.5</v>
      </c>
    </row>
    <row r="648" spans="1:48" x14ac:dyDescent="0.3">
      <c r="A648" s="171">
        <v>241</v>
      </c>
      <c r="B648" s="35">
        <v>2041</v>
      </c>
      <c r="C648" s="35" t="s">
        <v>18</v>
      </c>
      <c r="D648" s="163"/>
      <c r="E648" s="98" t="str">
        <f t="shared" si="374"/>
        <v>X</v>
      </c>
      <c r="F648" s="35" t="s">
        <v>107</v>
      </c>
      <c r="G648" s="132">
        <v>11</v>
      </c>
      <c r="H648" s="35" t="str">
        <f t="shared" si="375"/>
        <v>XXX110/11</v>
      </c>
      <c r="I648" s="97" t="s">
        <v>65</v>
      </c>
      <c r="J648" s="103" t="s">
        <v>65</v>
      </c>
      <c r="K648" s="99">
        <v>0.43888888888888888</v>
      </c>
      <c r="L648" s="131">
        <v>0.44097222222222227</v>
      </c>
      <c r="M648" s="101" t="s">
        <v>21</v>
      </c>
      <c r="N648" s="163">
        <v>0.49305555555555558</v>
      </c>
      <c r="O648" s="102" t="s">
        <v>84</v>
      </c>
      <c r="P648" s="35" t="str">
        <f t="shared" si="376"/>
        <v>OK</v>
      </c>
      <c r="Q648" s="36">
        <f t="shared" si="377"/>
        <v>5.2083333333333315E-2</v>
      </c>
      <c r="R648" s="36">
        <f t="shared" si="378"/>
        <v>2.0833333333333814E-3</v>
      </c>
      <c r="S648" s="36">
        <f t="shared" si="379"/>
        <v>5.4166666666666696E-2</v>
      </c>
      <c r="T648" s="36">
        <f t="shared" si="381"/>
        <v>3.8888888888888917E-2</v>
      </c>
      <c r="U648" s="35">
        <v>49.2</v>
      </c>
      <c r="V648" s="35">
        <f>INDEX('Počty dní'!A:E,MATCH(E648,'Počty dní'!C:C,0),4)</f>
        <v>205</v>
      </c>
      <c r="W648" s="65">
        <f t="shared" si="380"/>
        <v>10086</v>
      </c>
    </row>
    <row r="649" spans="1:48" x14ac:dyDescent="0.3">
      <c r="A649" s="171">
        <v>241</v>
      </c>
      <c r="B649" s="35">
        <v>2041</v>
      </c>
      <c r="C649" s="35" t="s">
        <v>18</v>
      </c>
      <c r="D649" s="131"/>
      <c r="E649" s="98" t="str">
        <f t="shared" si="374"/>
        <v>X</v>
      </c>
      <c r="F649" s="35" t="s">
        <v>107</v>
      </c>
      <c r="G649" s="132">
        <v>16</v>
      </c>
      <c r="H649" s="35" t="str">
        <f t="shared" si="375"/>
        <v>XXX110/16</v>
      </c>
      <c r="I649" s="97" t="s">
        <v>65</v>
      </c>
      <c r="J649" s="103" t="s">
        <v>65</v>
      </c>
      <c r="K649" s="99">
        <v>0.50347222222222221</v>
      </c>
      <c r="L649" s="131">
        <v>0.50694444444444442</v>
      </c>
      <c r="M649" s="102" t="s">
        <v>84</v>
      </c>
      <c r="N649" s="100">
        <v>0.55902777777777779</v>
      </c>
      <c r="O649" s="101" t="s">
        <v>21</v>
      </c>
      <c r="P649" s="35" t="str">
        <f t="shared" si="376"/>
        <v>OK</v>
      </c>
      <c r="Q649" s="36">
        <f t="shared" si="377"/>
        <v>5.208333333333337E-2</v>
      </c>
      <c r="R649" s="36">
        <f t="shared" si="378"/>
        <v>3.4722222222222099E-3</v>
      </c>
      <c r="S649" s="36">
        <f t="shared" si="379"/>
        <v>5.555555555555558E-2</v>
      </c>
      <c r="T649" s="36">
        <f t="shared" si="381"/>
        <v>1.041666666666663E-2</v>
      </c>
      <c r="U649" s="35">
        <v>49.2</v>
      </c>
      <c r="V649" s="35">
        <f>INDEX('Počty dní'!A:E,MATCH(E649,'Počty dní'!C:C,0),4)</f>
        <v>205</v>
      </c>
      <c r="W649" s="65">
        <f t="shared" si="380"/>
        <v>10086</v>
      </c>
    </row>
    <row r="650" spans="1:48" x14ac:dyDescent="0.3">
      <c r="A650" s="171">
        <v>241</v>
      </c>
      <c r="B650" s="35">
        <v>2041</v>
      </c>
      <c r="C650" s="35" t="s">
        <v>18</v>
      </c>
      <c r="D650" s="97"/>
      <c r="E650" s="35" t="str">
        <f t="shared" si="374"/>
        <v>X</v>
      </c>
      <c r="F650" s="35" t="s">
        <v>72</v>
      </c>
      <c r="G650" s="35"/>
      <c r="H650" s="35" t="str">
        <f t="shared" si="375"/>
        <v>přejezd/</v>
      </c>
      <c r="I650" s="103"/>
      <c r="J650" s="103" t="s">
        <v>65</v>
      </c>
      <c r="K650" s="99">
        <v>0.58888888888888891</v>
      </c>
      <c r="L650" s="100">
        <v>0.58888888888888891</v>
      </c>
      <c r="M650" s="102" t="str">
        <f>O649</f>
        <v>Žďár n.Sáz.,,aut.nádr.</v>
      </c>
      <c r="N650" s="100">
        <v>0.59097222222222223</v>
      </c>
      <c r="O650" s="102" t="s">
        <v>52</v>
      </c>
      <c r="P650" s="35" t="str">
        <f t="shared" si="376"/>
        <v>OK</v>
      </c>
      <c r="Q650" s="36">
        <f t="shared" si="377"/>
        <v>2.0833333333333259E-3</v>
      </c>
      <c r="R650" s="36">
        <f t="shared" si="378"/>
        <v>0</v>
      </c>
      <c r="S650" s="36">
        <f t="shared" si="379"/>
        <v>2.0833333333333259E-3</v>
      </c>
      <c r="T650" s="36">
        <f t="shared" si="381"/>
        <v>2.9861111111111116E-2</v>
      </c>
      <c r="U650" s="35">
        <v>0</v>
      </c>
      <c r="V650" s="35">
        <f>INDEX('Počty dní'!A:E,MATCH(E650,'Počty dní'!C:C,0),4)</f>
        <v>205</v>
      </c>
      <c r="W650" s="65">
        <f t="shared" si="380"/>
        <v>0</v>
      </c>
      <c r="AL650" s="24"/>
      <c r="AM650" s="24"/>
      <c r="AP650" s="7"/>
      <c r="AQ650" s="7"/>
      <c r="AR650" s="7"/>
      <c r="AS650" s="7"/>
      <c r="AT650" s="7"/>
      <c r="AU650" s="25"/>
      <c r="AV650" s="25"/>
    </row>
    <row r="651" spans="1:48" x14ac:dyDescent="0.3">
      <c r="A651" s="171">
        <v>241</v>
      </c>
      <c r="B651" s="35">
        <v>2041</v>
      </c>
      <c r="C651" s="34" t="s">
        <v>18</v>
      </c>
      <c r="D651" s="103"/>
      <c r="E651" s="34" t="str">
        <f t="shared" ref="E651:E656" si="382">CONCATENATE(C651,D651)</f>
        <v>X</v>
      </c>
      <c r="F651" s="34" t="s">
        <v>125</v>
      </c>
      <c r="G651" s="34">
        <v>6</v>
      </c>
      <c r="H651" s="34" t="str">
        <f t="shared" ref="H651:H656" si="383">CONCATENATE(F651,"/",G651)</f>
        <v>XXX154/6</v>
      </c>
      <c r="I651" s="103" t="s">
        <v>65</v>
      </c>
      <c r="J651" s="103" t="s">
        <v>65</v>
      </c>
      <c r="K651" s="176">
        <v>0.59097222222222223</v>
      </c>
      <c r="L651" s="149">
        <v>0.59375</v>
      </c>
      <c r="M651" s="35" t="s">
        <v>52</v>
      </c>
      <c r="N651" s="149">
        <v>0.60833333333333328</v>
      </c>
      <c r="O651" s="35" t="s">
        <v>51</v>
      </c>
      <c r="P651" s="35" t="str">
        <f t="shared" si="376"/>
        <v>OK</v>
      </c>
      <c r="Q651" s="36">
        <f t="shared" si="377"/>
        <v>1.4583333333333282E-2</v>
      </c>
      <c r="R651" s="36">
        <f t="shared" si="378"/>
        <v>2.7777777777777679E-3</v>
      </c>
      <c r="S651" s="36">
        <f t="shared" si="379"/>
        <v>1.7361111111111049E-2</v>
      </c>
      <c r="T651" s="36">
        <f t="shared" si="381"/>
        <v>0</v>
      </c>
      <c r="U651" s="35">
        <v>10.5</v>
      </c>
      <c r="V651" s="35">
        <f>INDEX('Počty dní'!A:E,MATCH(E651,'Počty dní'!C:C,0),4)</f>
        <v>205</v>
      </c>
      <c r="W651" s="65">
        <f t="shared" ref="W651:W656" si="384">V651*U651</f>
        <v>2152.5</v>
      </c>
    </row>
    <row r="652" spans="1:48" x14ac:dyDescent="0.3">
      <c r="A652" s="171">
        <v>241</v>
      </c>
      <c r="B652" s="35">
        <v>2041</v>
      </c>
      <c r="C652" s="34" t="s">
        <v>18</v>
      </c>
      <c r="D652" s="103"/>
      <c r="E652" s="34" t="str">
        <f t="shared" si="382"/>
        <v>X</v>
      </c>
      <c r="F652" s="34" t="s">
        <v>125</v>
      </c>
      <c r="G652" s="34">
        <v>7</v>
      </c>
      <c r="H652" s="34" t="str">
        <f t="shared" si="383"/>
        <v>XXX154/7</v>
      </c>
      <c r="I652" s="103" t="s">
        <v>65</v>
      </c>
      <c r="J652" s="103" t="s">
        <v>65</v>
      </c>
      <c r="K652" s="176">
        <v>0.60833333333333328</v>
      </c>
      <c r="L652" s="149">
        <v>0.60902777777777783</v>
      </c>
      <c r="M652" s="35" t="s">
        <v>51</v>
      </c>
      <c r="N652" s="149">
        <v>0.62013888888888891</v>
      </c>
      <c r="O652" s="35" t="s">
        <v>21</v>
      </c>
      <c r="P652" s="35" t="str">
        <f t="shared" si="376"/>
        <v>OK</v>
      </c>
      <c r="Q652" s="36">
        <f t="shared" si="377"/>
        <v>1.1111111111111072E-2</v>
      </c>
      <c r="R652" s="36">
        <f t="shared" si="378"/>
        <v>6.94444444444553E-4</v>
      </c>
      <c r="S652" s="36">
        <f t="shared" si="379"/>
        <v>1.1805555555555625E-2</v>
      </c>
      <c r="T652" s="36">
        <f t="shared" si="381"/>
        <v>0</v>
      </c>
      <c r="U652" s="35">
        <v>9.1999999999999993</v>
      </c>
      <c r="V652" s="35">
        <f>INDEX('Počty dní'!A:E,MATCH(E652,'Počty dní'!C:C,0),4)</f>
        <v>205</v>
      </c>
      <c r="W652" s="65">
        <f t="shared" si="384"/>
        <v>1885.9999999999998</v>
      </c>
    </row>
    <row r="653" spans="1:48" x14ac:dyDescent="0.3">
      <c r="A653" s="171">
        <v>241</v>
      </c>
      <c r="B653" s="35">
        <v>2041</v>
      </c>
      <c r="C653" s="34" t="s">
        <v>18</v>
      </c>
      <c r="D653" s="103"/>
      <c r="E653" s="34" t="str">
        <f t="shared" si="382"/>
        <v>X</v>
      </c>
      <c r="F653" s="34" t="s">
        <v>119</v>
      </c>
      <c r="G653" s="34">
        <v>21</v>
      </c>
      <c r="H653" s="34" t="str">
        <f t="shared" si="383"/>
        <v>XXX143/21</v>
      </c>
      <c r="I653" s="103" t="s">
        <v>65</v>
      </c>
      <c r="J653" s="103" t="s">
        <v>65</v>
      </c>
      <c r="K653" s="176">
        <v>0.65138888888888891</v>
      </c>
      <c r="L653" s="149">
        <v>0.65486111111111112</v>
      </c>
      <c r="M653" s="35" t="s">
        <v>21</v>
      </c>
      <c r="N653" s="149">
        <v>0.66736111111111107</v>
      </c>
      <c r="O653" s="35" t="s">
        <v>38</v>
      </c>
      <c r="P653" s="35" t="str">
        <f t="shared" si="376"/>
        <v>OK</v>
      </c>
      <c r="Q653" s="36">
        <f t="shared" si="377"/>
        <v>1.2499999999999956E-2</v>
      </c>
      <c r="R653" s="36">
        <f t="shared" si="378"/>
        <v>3.4722222222222099E-3</v>
      </c>
      <c r="S653" s="36">
        <f t="shared" si="379"/>
        <v>1.5972222222222165E-2</v>
      </c>
      <c r="T653" s="36">
        <f t="shared" si="381"/>
        <v>3.125E-2</v>
      </c>
      <c r="U653" s="35">
        <v>10.5</v>
      </c>
      <c r="V653" s="35">
        <f>INDEX('Počty dní'!A:E,MATCH(E653,'Počty dní'!C:C,0),4)</f>
        <v>205</v>
      </c>
      <c r="W653" s="65">
        <f t="shared" si="384"/>
        <v>2152.5</v>
      </c>
    </row>
    <row r="654" spans="1:48" x14ac:dyDescent="0.3">
      <c r="A654" s="171">
        <v>241</v>
      </c>
      <c r="B654" s="35">
        <v>2041</v>
      </c>
      <c r="C654" s="34" t="s">
        <v>18</v>
      </c>
      <c r="D654" s="103"/>
      <c r="E654" s="34" t="str">
        <f t="shared" si="382"/>
        <v>X</v>
      </c>
      <c r="F654" s="34" t="s">
        <v>119</v>
      </c>
      <c r="G654" s="34">
        <v>26</v>
      </c>
      <c r="H654" s="34" t="str">
        <f t="shared" si="383"/>
        <v>XXX143/26</v>
      </c>
      <c r="I654" s="103" t="s">
        <v>65</v>
      </c>
      <c r="J654" s="103" t="s">
        <v>65</v>
      </c>
      <c r="K654" s="176">
        <v>0.66736111111111107</v>
      </c>
      <c r="L654" s="149">
        <v>0.66805555555555562</v>
      </c>
      <c r="M654" s="35" t="s">
        <v>38</v>
      </c>
      <c r="N654" s="149">
        <v>0.67986111111111114</v>
      </c>
      <c r="O654" s="35" t="s">
        <v>21</v>
      </c>
      <c r="P654" s="35" t="str">
        <f t="shared" si="376"/>
        <v>OK</v>
      </c>
      <c r="Q654" s="36">
        <f t="shared" si="377"/>
        <v>1.1805555555555514E-2</v>
      </c>
      <c r="R654" s="36">
        <f t="shared" si="378"/>
        <v>6.94444444444553E-4</v>
      </c>
      <c r="S654" s="36">
        <f t="shared" si="379"/>
        <v>1.2500000000000067E-2</v>
      </c>
      <c r="T654" s="36">
        <f t="shared" si="381"/>
        <v>0</v>
      </c>
      <c r="U654" s="35">
        <v>8.9</v>
      </c>
      <c r="V654" s="35">
        <f>INDEX('Počty dní'!A:E,MATCH(E654,'Počty dní'!C:C,0),4)</f>
        <v>205</v>
      </c>
      <c r="W654" s="65">
        <f t="shared" si="384"/>
        <v>1824.5</v>
      </c>
    </row>
    <row r="655" spans="1:48" x14ac:dyDescent="0.3">
      <c r="A655" s="171">
        <v>241</v>
      </c>
      <c r="B655" s="35">
        <v>2041</v>
      </c>
      <c r="C655" s="35" t="s">
        <v>18</v>
      </c>
      <c r="D655" s="131"/>
      <c r="E655" s="98" t="str">
        <f t="shared" si="382"/>
        <v>X</v>
      </c>
      <c r="F655" s="35" t="s">
        <v>107</v>
      </c>
      <c r="G655" s="132">
        <v>25</v>
      </c>
      <c r="H655" s="35" t="str">
        <f t="shared" si="383"/>
        <v>XXX110/25</v>
      </c>
      <c r="I655" s="97" t="s">
        <v>65</v>
      </c>
      <c r="J655" s="103" t="s">
        <v>65</v>
      </c>
      <c r="K655" s="99">
        <v>0.6875</v>
      </c>
      <c r="L655" s="131">
        <v>0.69097222222222221</v>
      </c>
      <c r="M655" s="101" t="s">
        <v>21</v>
      </c>
      <c r="N655" s="163">
        <v>0.74305555555555547</v>
      </c>
      <c r="O655" s="102" t="s">
        <v>84</v>
      </c>
      <c r="P655" s="35" t="str">
        <f t="shared" si="376"/>
        <v>OK</v>
      </c>
      <c r="Q655" s="36">
        <f t="shared" si="377"/>
        <v>5.2083333333333259E-2</v>
      </c>
      <c r="R655" s="36">
        <f t="shared" si="378"/>
        <v>3.4722222222222099E-3</v>
      </c>
      <c r="S655" s="36">
        <f t="shared" si="379"/>
        <v>5.5555555555555469E-2</v>
      </c>
      <c r="T655" s="36">
        <f t="shared" si="381"/>
        <v>7.6388888888888618E-3</v>
      </c>
      <c r="U655" s="35">
        <v>49.2</v>
      </c>
      <c r="V655" s="35">
        <f>INDEX('Počty dní'!A:E,MATCH(E655,'Počty dní'!C:C,0),4)</f>
        <v>205</v>
      </c>
      <c r="W655" s="65">
        <f t="shared" si="384"/>
        <v>10086</v>
      </c>
    </row>
    <row r="656" spans="1:48" x14ac:dyDescent="0.3">
      <c r="A656" s="171">
        <v>241</v>
      </c>
      <c r="B656" s="35">
        <v>2041</v>
      </c>
      <c r="C656" s="35" t="s">
        <v>18</v>
      </c>
      <c r="D656" s="131"/>
      <c r="E656" s="98" t="str">
        <f t="shared" si="382"/>
        <v>X</v>
      </c>
      <c r="F656" s="35" t="s">
        <v>107</v>
      </c>
      <c r="G656" s="132">
        <v>30</v>
      </c>
      <c r="H656" s="35" t="str">
        <f t="shared" si="383"/>
        <v>XXX110/30</v>
      </c>
      <c r="I656" s="97" t="s">
        <v>65</v>
      </c>
      <c r="J656" s="103" t="s">
        <v>65</v>
      </c>
      <c r="K656" s="99">
        <v>0.75347222222222221</v>
      </c>
      <c r="L656" s="131">
        <v>0.75694444444444453</v>
      </c>
      <c r="M656" s="101" t="s">
        <v>84</v>
      </c>
      <c r="N656" s="163">
        <v>0.80902777777777779</v>
      </c>
      <c r="O656" s="102" t="s">
        <v>21</v>
      </c>
      <c r="P656" s="35" t="str">
        <f t="shared" si="376"/>
        <v>OK</v>
      </c>
      <c r="Q656" s="36">
        <f t="shared" si="377"/>
        <v>5.2083333333333259E-2</v>
      </c>
      <c r="R656" s="36">
        <f t="shared" si="378"/>
        <v>3.4722222222223209E-3</v>
      </c>
      <c r="S656" s="36">
        <f t="shared" si="379"/>
        <v>5.555555555555558E-2</v>
      </c>
      <c r="T656" s="36">
        <f t="shared" si="381"/>
        <v>1.0416666666666741E-2</v>
      </c>
      <c r="U656" s="35">
        <v>49.2</v>
      </c>
      <c r="V656" s="35">
        <f>INDEX('Počty dní'!A:E,MATCH(E656,'Počty dní'!C:C,0),4)</f>
        <v>205</v>
      </c>
      <c r="W656" s="65">
        <f t="shared" si="384"/>
        <v>10086</v>
      </c>
    </row>
    <row r="657" spans="1:23" x14ac:dyDescent="0.3">
      <c r="A657" s="171">
        <v>241</v>
      </c>
      <c r="B657" s="35">
        <v>2041</v>
      </c>
      <c r="C657" s="34" t="s">
        <v>18</v>
      </c>
      <c r="D657" s="103"/>
      <c r="E657" s="34" t="str">
        <f>CONCATENATE(C657,D657)</f>
        <v>X</v>
      </c>
      <c r="F657" s="34" t="s">
        <v>134</v>
      </c>
      <c r="G657" s="34">
        <v>27</v>
      </c>
      <c r="H657" s="34" t="str">
        <f>CONCATENATE(F657,"/",G657)</f>
        <v>XXX200/27</v>
      </c>
      <c r="I657" s="103" t="s">
        <v>65</v>
      </c>
      <c r="J657" s="103" t="s">
        <v>65</v>
      </c>
      <c r="K657" s="99">
        <v>0.85069444444444453</v>
      </c>
      <c r="L657" s="131">
        <v>0.85277777777777775</v>
      </c>
      <c r="M657" s="101" t="s">
        <v>21</v>
      </c>
      <c r="N657" s="163">
        <v>0.88888888888888884</v>
      </c>
      <c r="O657" s="102" t="s">
        <v>62</v>
      </c>
      <c r="P657" s="35" t="str">
        <f t="shared" si="376"/>
        <v>OK</v>
      </c>
      <c r="Q657" s="36">
        <f t="shared" si="377"/>
        <v>3.6111111111111094E-2</v>
      </c>
      <c r="R657" s="36">
        <f t="shared" si="378"/>
        <v>2.0833333333332149E-3</v>
      </c>
      <c r="S657" s="36">
        <f t="shared" si="379"/>
        <v>3.8194444444444309E-2</v>
      </c>
      <c r="T657" s="36">
        <f t="shared" si="381"/>
        <v>4.1666666666666741E-2</v>
      </c>
      <c r="U657" s="35">
        <v>38.1</v>
      </c>
      <c r="V657" s="35">
        <f>INDEX('Počty dní'!A:E,MATCH(E657,'Počty dní'!C:C,0),4)</f>
        <v>205</v>
      </c>
      <c r="W657" s="65">
        <f>V657*U657</f>
        <v>7810.5</v>
      </c>
    </row>
    <row r="658" spans="1:23" ht="15" thickBot="1" x14ac:dyDescent="0.35">
      <c r="A658" s="172">
        <v>241</v>
      </c>
      <c r="B658" s="37">
        <v>2041</v>
      </c>
      <c r="C658" s="75" t="s">
        <v>18</v>
      </c>
      <c r="D658" s="151"/>
      <c r="E658" s="75" t="str">
        <f>CONCATENATE(C658,D658)</f>
        <v>X</v>
      </c>
      <c r="F658" s="75" t="s">
        <v>134</v>
      </c>
      <c r="G658" s="75">
        <v>30</v>
      </c>
      <c r="H658" s="75" t="str">
        <f>CONCATENATE(F658,"/",G658)</f>
        <v>XXX200/30</v>
      </c>
      <c r="I658" s="151" t="s">
        <v>65</v>
      </c>
      <c r="J658" s="151" t="s">
        <v>65</v>
      </c>
      <c r="K658" s="111">
        <v>0.94097222222222221</v>
      </c>
      <c r="L658" s="179">
        <v>0.94374999999999998</v>
      </c>
      <c r="M658" s="114" t="s">
        <v>62</v>
      </c>
      <c r="N658" s="180">
        <v>0.98055555555555562</v>
      </c>
      <c r="O658" s="113" t="s">
        <v>21</v>
      </c>
      <c r="P658" s="37"/>
      <c r="Q658" s="68">
        <f t="shared" si="377"/>
        <v>3.6805555555555647E-2</v>
      </c>
      <c r="R658" s="68">
        <f t="shared" si="378"/>
        <v>2.7777777777777679E-3</v>
      </c>
      <c r="S658" s="68">
        <f t="shared" si="379"/>
        <v>3.9583333333333415E-2</v>
      </c>
      <c r="T658" s="68">
        <f t="shared" si="381"/>
        <v>5.208333333333337E-2</v>
      </c>
      <c r="U658" s="37">
        <v>38.1</v>
      </c>
      <c r="V658" s="37">
        <f>INDEX('Počty dní'!A:E,MATCH(E658,'Počty dní'!C:C,0),4)</f>
        <v>205</v>
      </c>
      <c r="W658" s="69">
        <f>V658*U658</f>
        <v>7810.5</v>
      </c>
    </row>
    <row r="659" spans="1:23" ht="15" thickBot="1" x14ac:dyDescent="0.35">
      <c r="A659" s="115" t="str">
        <f ca="1">CONCATENATE(INDIRECT("R[-3]C[0]",FALSE),"celkem")</f>
        <v>241celkem</v>
      </c>
      <c r="B659" s="70"/>
      <c r="C659" s="70" t="str">
        <f ca="1">INDIRECT("R[-1]C[12]",FALSE)</f>
        <v>Žďár n.Sáz.,,aut.nádr.</v>
      </c>
      <c r="D659" s="80"/>
      <c r="E659" s="70"/>
      <c r="F659" s="80"/>
      <c r="G659" s="70"/>
      <c r="H659" s="116"/>
      <c r="I659" s="117"/>
      <c r="J659" s="118" t="str">
        <f ca="1">INDIRECT("R[-3]C[0]",FALSE)</f>
        <v>S</v>
      </c>
      <c r="K659" s="119"/>
      <c r="L659" s="120"/>
      <c r="M659" s="121"/>
      <c r="N659" s="120"/>
      <c r="O659" s="122"/>
      <c r="P659" s="70"/>
      <c r="Q659" s="71">
        <f>SUM(Q642:Q658)</f>
        <v>0.48124999999999962</v>
      </c>
      <c r="R659" s="71">
        <f>SUM(R642:R658)</f>
        <v>4.1666666666666907E-2</v>
      </c>
      <c r="S659" s="71">
        <f>SUM(S642:S658)</f>
        <v>0.52291666666666659</v>
      </c>
      <c r="T659" s="71">
        <f>SUM(T642:T658)</f>
        <v>0.27361111111111125</v>
      </c>
      <c r="U659" s="72">
        <f>SUM(U642:U658)</f>
        <v>446.7</v>
      </c>
      <c r="V659" s="73"/>
      <c r="W659" s="74">
        <f>SUM(W642:W658)</f>
        <v>91379.5</v>
      </c>
    </row>
    <row r="661" spans="1:23" ht="15" thickBot="1" x14ac:dyDescent="0.35">
      <c r="C661" s="193"/>
      <c r="D661" s="194"/>
      <c r="E661" s="43"/>
      <c r="F661" s="195"/>
      <c r="G661" s="194"/>
      <c r="J661" s="196"/>
      <c r="K661" s="193"/>
      <c r="L661" s="197"/>
      <c r="M661" s="193"/>
      <c r="N661" s="197"/>
      <c r="O661" s="193"/>
    </row>
    <row r="662" spans="1:23" x14ac:dyDescent="0.3">
      <c r="A662" s="89">
        <v>242</v>
      </c>
      <c r="B662" s="32">
        <v>2042</v>
      </c>
      <c r="C662" s="32" t="s">
        <v>18</v>
      </c>
      <c r="D662" s="192"/>
      <c r="E662" s="91" t="str">
        <f>CONCATENATE(C662,D662)</f>
        <v>X</v>
      </c>
      <c r="F662" s="32" t="s">
        <v>107</v>
      </c>
      <c r="G662" s="190">
        <v>1</v>
      </c>
      <c r="H662" s="32" t="str">
        <f>CONCATENATE(F662,"/",G662)</f>
        <v>XXX110/1</v>
      </c>
      <c r="I662" s="90" t="s">
        <v>65</v>
      </c>
      <c r="J662" s="90" t="s">
        <v>64</v>
      </c>
      <c r="K662" s="92">
        <v>0.19027777777777777</v>
      </c>
      <c r="L662" s="191">
        <v>0.19097222222222221</v>
      </c>
      <c r="M662" s="95" t="s">
        <v>21</v>
      </c>
      <c r="N662" s="192">
        <v>0.24305555555555555</v>
      </c>
      <c r="O662" s="95" t="s">
        <v>84</v>
      </c>
      <c r="P662" s="32" t="str">
        <f t="shared" ref="P662:P671" si="385">IF(M663=O662,"OK","POZOR")</f>
        <v>OK</v>
      </c>
      <c r="Q662" s="67">
        <f t="shared" ref="Q662:Q672" si="386">IF(ISNUMBER(G662),N662-L662,IF(F662="přejezd",N662-L662,0))</f>
        <v>5.2083333333333343E-2</v>
      </c>
      <c r="R662" s="67">
        <f t="shared" ref="R662:R672" si="387">IF(ISNUMBER(G662),L662-K662,0)</f>
        <v>6.9444444444444198E-4</v>
      </c>
      <c r="S662" s="67">
        <f t="shared" ref="S662:S672" si="388">Q662+R662</f>
        <v>5.2777777777777785E-2</v>
      </c>
      <c r="T662" s="67"/>
      <c r="U662" s="32">
        <v>49.2</v>
      </c>
      <c r="V662" s="32">
        <f>INDEX('Počty dní'!A:E,MATCH(E662,'Počty dní'!C:C,0),4)</f>
        <v>205</v>
      </c>
      <c r="W662" s="33">
        <f>V662*U662</f>
        <v>10086</v>
      </c>
    </row>
    <row r="663" spans="1:23" x14ac:dyDescent="0.3">
      <c r="A663" s="96">
        <v>242</v>
      </c>
      <c r="B663" s="35">
        <v>2042</v>
      </c>
      <c r="C663" s="35" t="s">
        <v>18</v>
      </c>
      <c r="D663" s="131"/>
      <c r="E663" s="98" t="str">
        <f>CONCATENATE(C663,D663)</f>
        <v>X</v>
      </c>
      <c r="F663" s="35" t="s">
        <v>107</v>
      </c>
      <c r="G663" s="132">
        <v>8</v>
      </c>
      <c r="H663" s="35" t="str">
        <f>CONCATENATE(F663,"/",G663)</f>
        <v>XXX110/8</v>
      </c>
      <c r="I663" s="97" t="s">
        <v>64</v>
      </c>
      <c r="J663" s="103" t="s">
        <v>64</v>
      </c>
      <c r="K663" s="99">
        <v>0.25625000000000003</v>
      </c>
      <c r="L663" s="131">
        <v>0.25694444444444448</v>
      </c>
      <c r="M663" s="102" t="s">
        <v>84</v>
      </c>
      <c r="N663" s="100">
        <v>0.30902777777777779</v>
      </c>
      <c r="O663" s="101" t="s">
        <v>21</v>
      </c>
      <c r="P663" s="35" t="str">
        <f t="shared" si="385"/>
        <v>OK</v>
      </c>
      <c r="Q663" s="36">
        <f t="shared" si="386"/>
        <v>5.2083333333333315E-2</v>
      </c>
      <c r="R663" s="36">
        <f t="shared" si="387"/>
        <v>6.9444444444444198E-4</v>
      </c>
      <c r="S663" s="36">
        <f t="shared" si="388"/>
        <v>5.2777777777777757E-2</v>
      </c>
      <c r="T663" s="36">
        <f t="shared" ref="T663:T672" si="389">K663-N662</f>
        <v>1.3194444444444481E-2</v>
      </c>
      <c r="U663" s="35">
        <v>49.2</v>
      </c>
      <c r="V663" s="35">
        <f>INDEX('Počty dní'!A:E,MATCH(E663,'Počty dní'!C:C,0),4)</f>
        <v>205</v>
      </c>
      <c r="W663" s="65">
        <f>V663*U663</f>
        <v>10086</v>
      </c>
    </row>
    <row r="664" spans="1:23" x14ac:dyDescent="0.3">
      <c r="A664" s="96">
        <v>242</v>
      </c>
      <c r="B664" s="35">
        <v>2042</v>
      </c>
      <c r="C664" s="34" t="s">
        <v>18</v>
      </c>
      <c r="D664" s="103"/>
      <c r="E664" s="34" t="str">
        <f t="shared" ref="E664:E672" si="390">CONCATENATE(C664,D664)</f>
        <v>X</v>
      </c>
      <c r="F664" s="34" t="s">
        <v>112</v>
      </c>
      <c r="G664" s="34">
        <v>13</v>
      </c>
      <c r="H664" s="34" t="str">
        <f t="shared" ref="H664:H672" si="391">CONCATENATE(F664,"/",G664)</f>
        <v>XXX136/13</v>
      </c>
      <c r="I664" s="103" t="s">
        <v>65</v>
      </c>
      <c r="J664" s="103" t="s">
        <v>64</v>
      </c>
      <c r="K664" s="99">
        <v>0.43055555555555558</v>
      </c>
      <c r="L664" s="100">
        <v>0.43333333333333335</v>
      </c>
      <c r="M664" s="98" t="s">
        <v>21</v>
      </c>
      <c r="N664" s="100">
        <v>0.45624999999999999</v>
      </c>
      <c r="O664" s="98" t="s">
        <v>57</v>
      </c>
      <c r="P664" s="35" t="str">
        <f t="shared" si="385"/>
        <v>OK</v>
      </c>
      <c r="Q664" s="36">
        <f t="shared" si="386"/>
        <v>2.2916666666666641E-2</v>
      </c>
      <c r="R664" s="36">
        <f t="shared" si="387"/>
        <v>2.7777777777777679E-3</v>
      </c>
      <c r="S664" s="36">
        <f t="shared" si="388"/>
        <v>2.5694444444444409E-2</v>
      </c>
      <c r="T664" s="36">
        <f t="shared" si="389"/>
        <v>0.12152777777777779</v>
      </c>
      <c r="U664" s="35">
        <v>19.5</v>
      </c>
      <c r="V664" s="35">
        <f>INDEX('Počty dní'!A:E,MATCH(E664,'Počty dní'!C:C,0),4)</f>
        <v>205</v>
      </c>
      <c r="W664" s="65">
        <f t="shared" ref="W664:W672" si="392">V664*U664</f>
        <v>3997.5</v>
      </c>
    </row>
    <row r="665" spans="1:23" x14ac:dyDescent="0.3">
      <c r="A665" s="96">
        <v>242</v>
      </c>
      <c r="B665" s="35">
        <v>2042</v>
      </c>
      <c r="C665" s="34" t="s">
        <v>18</v>
      </c>
      <c r="D665" s="103"/>
      <c r="E665" s="34" t="str">
        <f t="shared" si="390"/>
        <v>X</v>
      </c>
      <c r="F665" s="34" t="s">
        <v>112</v>
      </c>
      <c r="G665" s="34">
        <v>14</v>
      </c>
      <c r="H665" s="34" t="str">
        <f t="shared" si="391"/>
        <v>XXX136/14</v>
      </c>
      <c r="I665" s="103" t="s">
        <v>65</v>
      </c>
      <c r="J665" s="103" t="s">
        <v>64</v>
      </c>
      <c r="K665" s="99">
        <v>0.45624999999999999</v>
      </c>
      <c r="L665" s="100">
        <v>0.45833333333333331</v>
      </c>
      <c r="M665" s="98" t="s">
        <v>57</v>
      </c>
      <c r="N665" s="100">
        <v>0.48333333333333334</v>
      </c>
      <c r="O665" s="98" t="s">
        <v>21</v>
      </c>
      <c r="P665" s="35" t="str">
        <f t="shared" si="385"/>
        <v>OK</v>
      </c>
      <c r="Q665" s="36">
        <f t="shared" si="386"/>
        <v>2.5000000000000022E-2</v>
      </c>
      <c r="R665" s="36">
        <f t="shared" si="387"/>
        <v>2.0833333333333259E-3</v>
      </c>
      <c r="S665" s="36">
        <f t="shared" si="388"/>
        <v>2.7083333333333348E-2</v>
      </c>
      <c r="T665" s="36">
        <f t="shared" si="389"/>
        <v>0</v>
      </c>
      <c r="U665" s="35">
        <v>19.5</v>
      </c>
      <c r="V665" s="35">
        <f>INDEX('Počty dní'!A:E,MATCH(E665,'Počty dní'!C:C,0),4)</f>
        <v>205</v>
      </c>
      <c r="W665" s="65">
        <f t="shared" si="392"/>
        <v>3997.5</v>
      </c>
    </row>
    <row r="666" spans="1:23" x14ac:dyDescent="0.3">
      <c r="A666" s="96">
        <v>242</v>
      </c>
      <c r="B666" s="35">
        <v>2042</v>
      </c>
      <c r="C666" s="34" t="s">
        <v>18</v>
      </c>
      <c r="D666" s="103"/>
      <c r="E666" s="34" t="str">
        <f t="shared" si="390"/>
        <v>X</v>
      </c>
      <c r="F666" s="35" t="s">
        <v>124</v>
      </c>
      <c r="G666" s="34">
        <v>11</v>
      </c>
      <c r="H666" s="34" t="str">
        <f t="shared" si="391"/>
        <v>XXX151/11</v>
      </c>
      <c r="I666" s="103" t="s">
        <v>65</v>
      </c>
      <c r="J666" s="103" t="s">
        <v>64</v>
      </c>
      <c r="K666" s="104">
        <v>0.48472222222222222</v>
      </c>
      <c r="L666" s="105">
        <v>0.4861111111111111</v>
      </c>
      <c r="M666" s="34" t="s">
        <v>21</v>
      </c>
      <c r="N666" s="105">
        <v>0.49861111111111112</v>
      </c>
      <c r="O666" s="34" t="s">
        <v>49</v>
      </c>
      <c r="P666" s="35" t="str">
        <f t="shared" si="385"/>
        <v>OK</v>
      </c>
      <c r="Q666" s="36">
        <f t="shared" si="386"/>
        <v>1.2500000000000011E-2</v>
      </c>
      <c r="R666" s="36">
        <f t="shared" si="387"/>
        <v>1.388888888888884E-3</v>
      </c>
      <c r="S666" s="36">
        <f t="shared" si="388"/>
        <v>1.3888888888888895E-2</v>
      </c>
      <c r="T666" s="36">
        <f t="shared" si="389"/>
        <v>1.388888888888884E-3</v>
      </c>
      <c r="U666" s="35">
        <v>7.4</v>
      </c>
      <c r="V666" s="35">
        <f>INDEX('Počty dní'!A:E,MATCH(E666,'Počty dní'!C:C,0),4)</f>
        <v>205</v>
      </c>
      <c r="W666" s="65">
        <f t="shared" si="392"/>
        <v>1517</v>
      </c>
    </row>
    <row r="667" spans="1:23" x14ac:dyDescent="0.3">
      <c r="A667" s="96">
        <v>242</v>
      </c>
      <c r="B667" s="35">
        <v>2042</v>
      </c>
      <c r="C667" s="34" t="s">
        <v>18</v>
      </c>
      <c r="D667" s="103"/>
      <c r="E667" s="34" t="str">
        <f t="shared" si="390"/>
        <v>X</v>
      </c>
      <c r="F667" s="35" t="s">
        <v>124</v>
      </c>
      <c r="G667" s="34">
        <v>14</v>
      </c>
      <c r="H667" s="34" t="str">
        <f t="shared" si="391"/>
        <v>XXX151/14</v>
      </c>
      <c r="I667" s="103" t="s">
        <v>65</v>
      </c>
      <c r="J667" s="103" t="s">
        <v>64</v>
      </c>
      <c r="K667" s="104">
        <v>0.49861111111111112</v>
      </c>
      <c r="L667" s="105">
        <v>0.5</v>
      </c>
      <c r="M667" s="34" t="s">
        <v>49</v>
      </c>
      <c r="N667" s="105">
        <v>0.51250000000000007</v>
      </c>
      <c r="O667" s="34" t="s">
        <v>21</v>
      </c>
      <c r="P667" s="35" t="str">
        <f t="shared" si="385"/>
        <v>OK</v>
      </c>
      <c r="Q667" s="36">
        <f t="shared" si="386"/>
        <v>1.2500000000000067E-2</v>
      </c>
      <c r="R667" s="36">
        <f t="shared" si="387"/>
        <v>1.388888888888884E-3</v>
      </c>
      <c r="S667" s="36">
        <f t="shared" si="388"/>
        <v>1.3888888888888951E-2</v>
      </c>
      <c r="T667" s="36">
        <f t="shared" si="389"/>
        <v>0</v>
      </c>
      <c r="U667" s="35">
        <v>7.4</v>
      </c>
      <c r="V667" s="35">
        <f>INDEX('Počty dní'!A:E,MATCH(E667,'Počty dní'!C:C,0),4)</f>
        <v>205</v>
      </c>
      <c r="W667" s="65">
        <f t="shared" si="392"/>
        <v>1517</v>
      </c>
    </row>
    <row r="668" spans="1:23" x14ac:dyDescent="0.3">
      <c r="A668" s="96">
        <v>242</v>
      </c>
      <c r="B668" s="35">
        <v>2042</v>
      </c>
      <c r="C668" s="34" t="s">
        <v>18</v>
      </c>
      <c r="D668" s="103"/>
      <c r="E668" s="34" t="str">
        <f t="shared" si="390"/>
        <v>X</v>
      </c>
      <c r="F668" s="34" t="s">
        <v>125</v>
      </c>
      <c r="G668" s="34">
        <v>4</v>
      </c>
      <c r="H668" s="34" t="str">
        <f t="shared" si="391"/>
        <v>XXX154/4</v>
      </c>
      <c r="I668" s="103" t="s">
        <v>65</v>
      </c>
      <c r="J668" s="103" t="s">
        <v>64</v>
      </c>
      <c r="K668" s="104">
        <v>0.52916666666666667</v>
      </c>
      <c r="L668" s="105">
        <v>0.53125</v>
      </c>
      <c r="M668" s="34" t="s">
        <v>21</v>
      </c>
      <c r="N668" s="105">
        <v>0.56111111111111112</v>
      </c>
      <c r="O668" s="34" t="s">
        <v>21</v>
      </c>
      <c r="P668" s="35" t="str">
        <f t="shared" si="385"/>
        <v>OK</v>
      </c>
      <c r="Q668" s="36">
        <f t="shared" si="386"/>
        <v>2.9861111111111116E-2</v>
      </c>
      <c r="R668" s="36">
        <f t="shared" si="387"/>
        <v>2.0833333333333259E-3</v>
      </c>
      <c r="S668" s="36">
        <f t="shared" si="388"/>
        <v>3.1944444444444442E-2</v>
      </c>
      <c r="T668" s="36">
        <f t="shared" si="389"/>
        <v>1.6666666666666607E-2</v>
      </c>
      <c r="U668" s="35">
        <v>24.8</v>
      </c>
      <c r="V668" s="35">
        <f>INDEX('Počty dní'!A:E,MATCH(E668,'Počty dní'!C:C,0),4)</f>
        <v>205</v>
      </c>
      <c r="W668" s="65">
        <f t="shared" si="392"/>
        <v>5084</v>
      </c>
    </row>
    <row r="669" spans="1:23" x14ac:dyDescent="0.3">
      <c r="A669" s="96">
        <v>242</v>
      </c>
      <c r="B669" s="35">
        <v>2042</v>
      </c>
      <c r="C669" s="34" t="s">
        <v>18</v>
      </c>
      <c r="D669" s="103"/>
      <c r="E669" s="34" t="str">
        <f t="shared" si="390"/>
        <v>X</v>
      </c>
      <c r="F669" s="35" t="s">
        <v>124</v>
      </c>
      <c r="G669" s="34">
        <v>15</v>
      </c>
      <c r="H669" s="34" t="str">
        <f t="shared" si="391"/>
        <v>XXX151/15</v>
      </c>
      <c r="I669" s="103" t="s">
        <v>64</v>
      </c>
      <c r="J669" s="103" t="s">
        <v>64</v>
      </c>
      <c r="K669" s="104">
        <v>0.56805555555555554</v>
      </c>
      <c r="L669" s="105">
        <v>0.56944444444444442</v>
      </c>
      <c r="M669" s="34" t="s">
        <v>21</v>
      </c>
      <c r="N669" s="105">
        <v>0.58194444444444449</v>
      </c>
      <c r="O669" s="34" t="s">
        <v>49</v>
      </c>
      <c r="P669" s="35" t="str">
        <f t="shared" si="385"/>
        <v>OK</v>
      </c>
      <c r="Q669" s="36">
        <f t="shared" si="386"/>
        <v>1.2500000000000067E-2</v>
      </c>
      <c r="R669" s="36">
        <f t="shared" si="387"/>
        <v>1.388888888888884E-3</v>
      </c>
      <c r="S669" s="36">
        <f t="shared" si="388"/>
        <v>1.3888888888888951E-2</v>
      </c>
      <c r="T669" s="36">
        <f t="shared" si="389"/>
        <v>6.9444444444444198E-3</v>
      </c>
      <c r="U669" s="35">
        <v>7.4</v>
      </c>
      <c r="V669" s="35">
        <f>INDEX('Počty dní'!A:E,MATCH(E669,'Počty dní'!C:C,0),4)</f>
        <v>205</v>
      </c>
      <c r="W669" s="65">
        <f t="shared" si="392"/>
        <v>1517</v>
      </c>
    </row>
    <row r="670" spans="1:23" x14ac:dyDescent="0.3">
      <c r="A670" s="96">
        <v>242</v>
      </c>
      <c r="B670" s="35">
        <v>2042</v>
      </c>
      <c r="C670" s="34" t="s">
        <v>18</v>
      </c>
      <c r="D670" s="103"/>
      <c r="E670" s="34" t="str">
        <f t="shared" si="390"/>
        <v>X</v>
      </c>
      <c r="F670" s="35" t="s">
        <v>124</v>
      </c>
      <c r="G670" s="34">
        <v>18</v>
      </c>
      <c r="H670" s="34" t="str">
        <f t="shared" si="391"/>
        <v>XXX151/18</v>
      </c>
      <c r="I670" s="103" t="s">
        <v>65</v>
      </c>
      <c r="J670" s="103" t="s">
        <v>64</v>
      </c>
      <c r="K670" s="104">
        <v>0.58194444444444449</v>
      </c>
      <c r="L670" s="105">
        <v>0.58333333333333337</v>
      </c>
      <c r="M670" s="34" t="s">
        <v>49</v>
      </c>
      <c r="N670" s="105">
        <v>0.59583333333333333</v>
      </c>
      <c r="O670" s="34" t="s">
        <v>21</v>
      </c>
      <c r="P670" s="35" t="str">
        <f t="shared" si="385"/>
        <v>OK</v>
      </c>
      <c r="Q670" s="36">
        <f t="shared" si="386"/>
        <v>1.2499999999999956E-2</v>
      </c>
      <c r="R670" s="36">
        <f t="shared" si="387"/>
        <v>1.388888888888884E-3</v>
      </c>
      <c r="S670" s="36">
        <f t="shared" si="388"/>
        <v>1.388888888888884E-2</v>
      </c>
      <c r="T670" s="36">
        <f t="shared" si="389"/>
        <v>0</v>
      </c>
      <c r="U670" s="35">
        <v>7.4</v>
      </c>
      <c r="V670" s="35">
        <f>INDEX('Počty dní'!A:E,MATCH(E670,'Počty dní'!C:C,0),4)</f>
        <v>205</v>
      </c>
      <c r="W670" s="65">
        <f t="shared" si="392"/>
        <v>1517</v>
      </c>
    </row>
    <row r="671" spans="1:23" x14ac:dyDescent="0.3">
      <c r="A671" s="96">
        <v>242</v>
      </c>
      <c r="B671" s="35">
        <v>2042</v>
      </c>
      <c r="C671" s="34" t="s">
        <v>18</v>
      </c>
      <c r="D671" s="103"/>
      <c r="E671" s="34" t="str">
        <f t="shared" si="390"/>
        <v>X</v>
      </c>
      <c r="F671" s="34" t="s">
        <v>112</v>
      </c>
      <c r="G671" s="34">
        <v>21</v>
      </c>
      <c r="H671" s="34" t="str">
        <f t="shared" si="391"/>
        <v>XXX136/21</v>
      </c>
      <c r="I671" s="103" t="s">
        <v>64</v>
      </c>
      <c r="J671" s="103" t="s">
        <v>64</v>
      </c>
      <c r="K671" s="104">
        <v>0.59722222222222221</v>
      </c>
      <c r="L671" s="105">
        <v>0.6</v>
      </c>
      <c r="M671" s="34" t="s">
        <v>21</v>
      </c>
      <c r="N671" s="105">
        <v>0.62291666666666667</v>
      </c>
      <c r="O671" s="34" t="s">
        <v>57</v>
      </c>
      <c r="P671" s="35" t="str">
        <f t="shared" si="385"/>
        <v>OK</v>
      </c>
      <c r="Q671" s="36">
        <f t="shared" si="386"/>
        <v>2.2916666666666696E-2</v>
      </c>
      <c r="R671" s="36">
        <f t="shared" si="387"/>
        <v>2.7777777777777679E-3</v>
      </c>
      <c r="S671" s="36">
        <f t="shared" si="388"/>
        <v>2.5694444444444464E-2</v>
      </c>
      <c r="T671" s="36">
        <f t="shared" si="389"/>
        <v>1.388888888888884E-3</v>
      </c>
      <c r="U671" s="35">
        <v>19.5</v>
      </c>
      <c r="V671" s="35">
        <f>INDEX('Počty dní'!A:E,MATCH(E671,'Počty dní'!C:C,0),4)</f>
        <v>205</v>
      </c>
      <c r="W671" s="65">
        <f t="shared" si="392"/>
        <v>3997.5</v>
      </c>
    </row>
    <row r="672" spans="1:23" ht="15" thickBot="1" x14ac:dyDescent="0.35">
      <c r="A672" s="108">
        <v>242</v>
      </c>
      <c r="B672" s="37">
        <v>2042</v>
      </c>
      <c r="C672" s="75" t="s">
        <v>18</v>
      </c>
      <c r="D672" s="151"/>
      <c r="E672" s="75" t="str">
        <f t="shared" si="390"/>
        <v>X</v>
      </c>
      <c r="F672" s="75" t="s">
        <v>112</v>
      </c>
      <c r="G672" s="75">
        <v>22</v>
      </c>
      <c r="H672" s="75" t="str">
        <f t="shared" si="391"/>
        <v>XXX136/22</v>
      </c>
      <c r="I672" s="151" t="s">
        <v>64</v>
      </c>
      <c r="J672" s="151" t="s">
        <v>64</v>
      </c>
      <c r="K672" s="173">
        <v>0.62430555555555556</v>
      </c>
      <c r="L672" s="174">
        <v>0.625</v>
      </c>
      <c r="M672" s="75" t="s">
        <v>57</v>
      </c>
      <c r="N672" s="174">
        <v>0.65</v>
      </c>
      <c r="O672" s="75" t="s">
        <v>21</v>
      </c>
      <c r="P672" s="37"/>
      <c r="Q672" s="68">
        <f t="shared" si="386"/>
        <v>2.5000000000000022E-2</v>
      </c>
      <c r="R672" s="68">
        <f t="shared" si="387"/>
        <v>6.9444444444444198E-4</v>
      </c>
      <c r="S672" s="68">
        <f t="shared" si="388"/>
        <v>2.5694444444444464E-2</v>
      </c>
      <c r="T672" s="68">
        <f t="shared" si="389"/>
        <v>1.388888888888884E-3</v>
      </c>
      <c r="U672" s="37">
        <v>19.5</v>
      </c>
      <c r="V672" s="37">
        <f>INDEX('Počty dní'!A:E,MATCH(E672,'Počty dní'!C:C,0),4)</f>
        <v>205</v>
      </c>
      <c r="W672" s="69">
        <f t="shared" si="392"/>
        <v>3997.5</v>
      </c>
    </row>
    <row r="673" spans="1:23" ht="15" thickBot="1" x14ac:dyDescent="0.35">
      <c r="A673" s="115" t="str">
        <f ca="1">CONCATENATE(INDIRECT("R[-3]C[0]",FALSE),"celkem")</f>
        <v>242celkem</v>
      </c>
      <c r="B673" s="70"/>
      <c r="C673" s="70" t="str">
        <f ca="1">INDIRECT("R[-1]C[12]",FALSE)</f>
        <v>Žďár n.Sáz.,,aut.nádr.</v>
      </c>
      <c r="D673" s="80"/>
      <c r="E673" s="70"/>
      <c r="F673" s="80"/>
      <c r="G673" s="70"/>
      <c r="H673" s="116"/>
      <c r="I673" s="117"/>
      <c r="J673" s="198" t="str">
        <f ca="1">INDIRECT("R[-3]C[0]",FALSE)</f>
        <v>V</v>
      </c>
      <c r="K673" s="119"/>
      <c r="L673" s="120"/>
      <c r="M673" s="121"/>
      <c r="N673" s="120"/>
      <c r="O673" s="122"/>
      <c r="P673" s="70"/>
      <c r="Q673" s="71">
        <f>SUM(Q662:Q672)</f>
        <v>0.27986111111111123</v>
      </c>
      <c r="R673" s="71">
        <f>SUM(R662:R672)</f>
        <v>1.7361111111111049E-2</v>
      </c>
      <c r="S673" s="71">
        <f>SUM(S662:S672)</f>
        <v>0.29722222222222228</v>
      </c>
      <c r="T673" s="71">
        <f>SUM(T662:T672)</f>
        <v>0.16249999999999995</v>
      </c>
      <c r="U673" s="72">
        <f>SUM(U662:U672)</f>
        <v>230.80000000000004</v>
      </c>
      <c r="V673" s="73"/>
      <c r="W673" s="74">
        <f>SUM(W662:W672)</f>
        <v>47314</v>
      </c>
    </row>
    <row r="674" spans="1:23" x14ac:dyDescent="0.3">
      <c r="D674" s="168"/>
      <c r="E674" s="43"/>
      <c r="G674" s="165"/>
      <c r="J674" s="166"/>
      <c r="K674" s="42"/>
      <c r="L674" s="167"/>
      <c r="M674" s="140"/>
      <c r="N674" s="168"/>
      <c r="O674" s="141"/>
    </row>
    <row r="675" spans="1:23" ht="15" thickBot="1" x14ac:dyDescent="0.35">
      <c r="D675" s="168"/>
      <c r="E675" s="43"/>
      <c r="G675" s="165"/>
      <c r="J675" s="166"/>
      <c r="K675" s="42"/>
      <c r="L675" s="167"/>
      <c r="M675" s="140"/>
      <c r="N675" s="168"/>
      <c r="O675" s="141"/>
    </row>
    <row r="676" spans="1:23" x14ac:dyDescent="0.3">
      <c r="A676" s="89">
        <v>243</v>
      </c>
      <c r="B676" s="32">
        <v>2043</v>
      </c>
      <c r="C676" s="32" t="s">
        <v>18</v>
      </c>
      <c r="D676" s="190"/>
      <c r="E676" s="91" t="str">
        <f t="shared" ref="E676:E681" si="393">CONCATENATE(C676,D676)</f>
        <v>X</v>
      </c>
      <c r="F676" s="32" t="s">
        <v>110</v>
      </c>
      <c r="G676" s="190">
        <v>4</v>
      </c>
      <c r="H676" s="32" t="str">
        <f t="shared" ref="H676:H681" si="394">CONCATENATE(F676,"/",G676)</f>
        <v>XXX119/4</v>
      </c>
      <c r="I676" s="90" t="s">
        <v>65</v>
      </c>
      <c r="J676" s="90" t="s">
        <v>65</v>
      </c>
      <c r="K676" s="92">
        <v>0.23263888888888887</v>
      </c>
      <c r="L676" s="93">
        <v>0.23333333333333331</v>
      </c>
      <c r="M676" s="95" t="s">
        <v>85</v>
      </c>
      <c r="N676" s="170">
        <v>0.26319444444444434</v>
      </c>
      <c r="O676" s="94" t="s">
        <v>21</v>
      </c>
      <c r="P676" s="32" t="str">
        <f>IF(M677=O676,"OK","POZOR")</f>
        <v>OK</v>
      </c>
      <c r="Q676" s="67">
        <f t="shared" ref="Q676:Q681" si="395">IF(ISNUMBER(G676),N676-L676,IF(F676="přejezd",N676-L676,0))</f>
        <v>2.9861111111111033E-2</v>
      </c>
      <c r="R676" s="67">
        <f t="shared" ref="R676:R681" si="396">IF(ISNUMBER(G676),L676-K676,0)</f>
        <v>6.9444444444444198E-4</v>
      </c>
      <c r="S676" s="67">
        <f t="shared" ref="S676:S681" si="397">Q676+R676</f>
        <v>3.0555555555555475E-2</v>
      </c>
      <c r="T676" s="67"/>
      <c r="U676" s="32">
        <v>24.8</v>
      </c>
      <c r="V676" s="32">
        <f>INDEX('Počty dní'!A:E,MATCH(E676,'Počty dní'!C:C,0),4)</f>
        <v>205</v>
      </c>
      <c r="W676" s="33">
        <f t="shared" ref="W676:W681" si="398">V676*U676</f>
        <v>5084</v>
      </c>
    </row>
    <row r="677" spans="1:23" x14ac:dyDescent="0.3">
      <c r="A677" s="96">
        <v>243</v>
      </c>
      <c r="B677" s="35">
        <v>2043</v>
      </c>
      <c r="C677" s="35" t="s">
        <v>18</v>
      </c>
      <c r="D677" s="163"/>
      <c r="E677" s="98" t="str">
        <f t="shared" si="393"/>
        <v>X</v>
      </c>
      <c r="F677" s="35" t="s">
        <v>107</v>
      </c>
      <c r="G677" s="132">
        <v>5</v>
      </c>
      <c r="H677" s="35" t="str">
        <f t="shared" si="394"/>
        <v>XXX110/5</v>
      </c>
      <c r="I677" s="97" t="s">
        <v>65</v>
      </c>
      <c r="J677" s="103" t="s">
        <v>65</v>
      </c>
      <c r="K677" s="99">
        <v>0.26874999999999999</v>
      </c>
      <c r="L677" s="131">
        <v>0.27083333333333331</v>
      </c>
      <c r="M677" s="101" t="s">
        <v>21</v>
      </c>
      <c r="N677" s="163">
        <v>0.3263888888888889</v>
      </c>
      <c r="O677" s="102" t="s">
        <v>84</v>
      </c>
      <c r="P677" s="35" t="str">
        <f>IF(M678=O677,"OK","POZOR")</f>
        <v>OK</v>
      </c>
      <c r="Q677" s="36">
        <f t="shared" si="395"/>
        <v>5.555555555555558E-2</v>
      </c>
      <c r="R677" s="36">
        <f t="shared" si="396"/>
        <v>2.0833333333333259E-3</v>
      </c>
      <c r="S677" s="36">
        <f t="shared" si="397"/>
        <v>5.7638888888888906E-2</v>
      </c>
      <c r="T677" s="36">
        <f>K677-N676</f>
        <v>5.5555555555556468E-3</v>
      </c>
      <c r="U677" s="35">
        <v>49.2</v>
      </c>
      <c r="V677" s="35">
        <f>INDEX('Počty dní'!A:E,MATCH(E677,'Počty dní'!C:C,0),4)</f>
        <v>205</v>
      </c>
      <c r="W677" s="65">
        <f t="shared" si="398"/>
        <v>10086</v>
      </c>
    </row>
    <row r="678" spans="1:23" x14ac:dyDescent="0.3">
      <c r="A678" s="96">
        <v>243</v>
      </c>
      <c r="B678" s="35">
        <v>2043</v>
      </c>
      <c r="C678" s="35" t="s">
        <v>18</v>
      </c>
      <c r="D678" s="131"/>
      <c r="E678" s="98" t="str">
        <f t="shared" si="393"/>
        <v>X</v>
      </c>
      <c r="F678" s="35" t="s">
        <v>107</v>
      </c>
      <c r="G678" s="132">
        <v>12</v>
      </c>
      <c r="H678" s="35" t="str">
        <f t="shared" si="394"/>
        <v>XXX110/12</v>
      </c>
      <c r="I678" s="97" t="s">
        <v>65</v>
      </c>
      <c r="J678" s="103" t="s">
        <v>65</v>
      </c>
      <c r="K678" s="99">
        <v>0.33680555555555558</v>
      </c>
      <c r="L678" s="131">
        <v>0.34027777777777773</v>
      </c>
      <c r="M678" s="102" t="s">
        <v>84</v>
      </c>
      <c r="N678" s="100">
        <v>0.3923611111111111</v>
      </c>
      <c r="O678" s="101" t="s">
        <v>21</v>
      </c>
      <c r="P678" s="35" t="str">
        <f>IF(M679=O678,"OK","POZOR")</f>
        <v>OK</v>
      </c>
      <c r="Q678" s="36">
        <f t="shared" si="395"/>
        <v>5.208333333333337E-2</v>
      </c>
      <c r="R678" s="36">
        <f t="shared" si="396"/>
        <v>3.4722222222221544E-3</v>
      </c>
      <c r="S678" s="36">
        <f t="shared" si="397"/>
        <v>5.5555555555555525E-2</v>
      </c>
      <c r="T678" s="36">
        <f>K678-N677</f>
        <v>1.0416666666666685E-2</v>
      </c>
      <c r="U678" s="35">
        <v>49.2</v>
      </c>
      <c r="V678" s="35">
        <f>INDEX('Počty dní'!A:E,MATCH(E678,'Počty dní'!C:C,0),4)</f>
        <v>205</v>
      </c>
      <c r="W678" s="65">
        <f t="shared" si="398"/>
        <v>10086</v>
      </c>
    </row>
    <row r="679" spans="1:23" x14ac:dyDescent="0.3">
      <c r="A679" s="96">
        <v>243</v>
      </c>
      <c r="B679" s="35">
        <v>2043</v>
      </c>
      <c r="C679" s="35" t="s">
        <v>18</v>
      </c>
      <c r="D679" s="163"/>
      <c r="E679" s="98" t="str">
        <f t="shared" si="393"/>
        <v>X</v>
      </c>
      <c r="F679" s="35" t="s">
        <v>107</v>
      </c>
      <c r="G679" s="132">
        <v>13</v>
      </c>
      <c r="H679" s="35" t="str">
        <f t="shared" si="394"/>
        <v>XXX110/13</v>
      </c>
      <c r="I679" s="97" t="s">
        <v>65</v>
      </c>
      <c r="J679" s="103" t="s">
        <v>65</v>
      </c>
      <c r="K679" s="99">
        <v>0.52083333333333337</v>
      </c>
      <c r="L679" s="131">
        <v>0.52430555555555558</v>
      </c>
      <c r="M679" s="101" t="s">
        <v>21</v>
      </c>
      <c r="N679" s="163">
        <v>0.57638888888888895</v>
      </c>
      <c r="O679" s="102" t="s">
        <v>84</v>
      </c>
      <c r="P679" s="35" t="str">
        <f>IF(M680=O679,"OK","POZOR")</f>
        <v>OK</v>
      </c>
      <c r="Q679" s="36">
        <f t="shared" si="395"/>
        <v>5.208333333333337E-2</v>
      </c>
      <c r="R679" s="36">
        <f t="shared" si="396"/>
        <v>3.4722222222222099E-3</v>
      </c>
      <c r="S679" s="36">
        <f t="shared" si="397"/>
        <v>5.555555555555558E-2</v>
      </c>
      <c r="T679" s="36">
        <f>K679-N678</f>
        <v>0.12847222222222227</v>
      </c>
      <c r="U679" s="35">
        <v>49.2</v>
      </c>
      <c r="V679" s="35">
        <f>INDEX('Počty dní'!A:E,MATCH(E679,'Počty dní'!C:C,0),4)</f>
        <v>205</v>
      </c>
      <c r="W679" s="65">
        <f t="shared" si="398"/>
        <v>10086</v>
      </c>
    </row>
    <row r="680" spans="1:23" x14ac:dyDescent="0.3">
      <c r="A680" s="96">
        <v>243</v>
      </c>
      <c r="B680" s="35">
        <v>2043</v>
      </c>
      <c r="C680" s="35" t="s">
        <v>18</v>
      </c>
      <c r="D680" s="131"/>
      <c r="E680" s="98" t="str">
        <f t="shared" si="393"/>
        <v>X</v>
      </c>
      <c r="F680" s="35" t="s">
        <v>107</v>
      </c>
      <c r="G680" s="132">
        <v>24</v>
      </c>
      <c r="H680" s="35" t="str">
        <f t="shared" si="394"/>
        <v>XXX110/24</v>
      </c>
      <c r="I680" s="97" t="s">
        <v>65</v>
      </c>
      <c r="J680" s="103" t="s">
        <v>65</v>
      </c>
      <c r="K680" s="99">
        <v>0.58680555555555558</v>
      </c>
      <c r="L680" s="131">
        <v>0.59027777777777779</v>
      </c>
      <c r="M680" s="102" t="s">
        <v>84</v>
      </c>
      <c r="N680" s="100">
        <v>0.64236111111111105</v>
      </c>
      <c r="O680" s="101" t="s">
        <v>21</v>
      </c>
      <c r="P680" s="35" t="str">
        <f>IF(M681=O680,"OK","POZOR")</f>
        <v>OK</v>
      </c>
      <c r="Q680" s="36">
        <f t="shared" si="395"/>
        <v>5.2083333333333259E-2</v>
      </c>
      <c r="R680" s="36">
        <f t="shared" si="396"/>
        <v>3.4722222222222099E-3</v>
      </c>
      <c r="S680" s="36">
        <f t="shared" si="397"/>
        <v>5.5555555555555469E-2</v>
      </c>
      <c r="T680" s="36">
        <f>K680-N679</f>
        <v>1.041666666666663E-2</v>
      </c>
      <c r="U680" s="35">
        <v>49.2</v>
      </c>
      <c r="V680" s="35">
        <f>INDEX('Počty dní'!A:E,MATCH(E680,'Počty dní'!C:C,0),4)</f>
        <v>205</v>
      </c>
      <c r="W680" s="65">
        <f t="shared" si="398"/>
        <v>10086</v>
      </c>
    </row>
    <row r="681" spans="1:23" ht="15" thickBot="1" x14ac:dyDescent="0.35">
      <c r="A681" s="108">
        <v>243</v>
      </c>
      <c r="B681" s="37">
        <v>2043</v>
      </c>
      <c r="C681" s="37" t="s">
        <v>18</v>
      </c>
      <c r="D681" s="150"/>
      <c r="E681" s="110" t="str">
        <f t="shared" si="393"/>
        <v>X</v>
      </c>
      <c r="F681" s="37" t="s">
        <v>110</v>
      </c>
      <c r="G681" s="150">
        <v>17</v>
      </c>
      <c r="H681" s="37" t="str">
        <f t="shared" si="394"/>
        <v>XXX119/17</v>
      </c>
      <c r="I681" s="109" t="s">
        <v>65</v>
      </c>
      <c r="J681" s="151" t="s">
        <v>65</v>
      </c>
      <c r="K681" s="111">
        <v>0.65347222222222223</v>
      </c>
      <c r="L681" s="152">
        <v>0.65416666666666667</v>
      </c>
      <c r="M681" s="114" t="s">
        <v>21</v>
      </c>
      <c r="N681" s="112">
        <v>0.68402777777777779</v>
      </c>
      <c r="O681" s="113" t="s">
        <v>85</v>
      </c>
      <c r="P681" s="37"/>
      <c r="Q681" s="68">
        <f t="shared" si="395"/>
        <v>2.9861111111111116E-2</v>
      </c>
      <c r="R681" s="68">
        <f t="shared" si="396"/>
        <v>6.9444444444444198E-4</v>
      </c>
      <c r="S681" s="68">
        <f t="shared" si="397"/>
        <v>3.0555555555555558E-2</v>
      </c>
      <c r="T681" s="68">
        <f>K681-N680</f>
        <v>1.1111111111111183E-2</v>
      </c>
      <c r="U681" s="37">
        <v>24.8</v>
      </c>
      <c r="V681" s="37">
        <f>INDEX('Počty dní'!A:E,MATCH(E681,'Počty dní'!C:C,0),4)</f>
        <v>205</v>
      </c>
      <c r="W681" s="69">
        <f t="shared" si="398"/>
        <v>5084</v>
      </c>
    </row>
    <row r="682" spans="1:23" ht="15" thickBot="1" x14ac:dyDescent="0.35">
      <c r="A682" s="115" t="str">
        <f ca="1">CONCATENATE(INDIRECT("R[-3]C[0]",FALSE),"celkem")</f>
        <v>243celkem</v>
      </c>
      <c r="B682" s="70"/>
      <c r="C682" s="70" t="str">
        <f ca="1">INDIRECT("R[-1]C[12]",FALSE)</f>
        <v>Mirošov</v>
      </c>
      <c r="D682" s="80"/>
      <c r="E682" s="70"/>
      <c r="F682" s="80"/>
      <c r="G682" s="70"/>
      <c r="H682" s="116"/>
      <c r="I682" s="117"/>
      <c r="J682" s="198" t="str">
        <f ca="1">INDIRECT("R[-3]C[0]",FALSE)</f>
        <v>S</v>
      </c>
      <c r="K682" s="119"/>
      <c r="L682" s="120"/>
      <c r="M682" s="121"/>
      <c r="N682" s="120"/>
      <c r="O682" s="122"/>
      <c r="P682" s="70"/>
      <c r="Q682" s="71">
        <f>SUM(Q676:Q681)</f>
        <v>0.2715277777777777</v>
      </c>
      <c r="R682" s="71">
        <f>SUM(R676:R681)</f>
        <v>1.3888888888888784E-2</v>
      </c>
      <c r="S682" s="71">
        <f>SUM(S676:S681)</f>
        <v>0.28541666666666654</v>
      </c>
      <c r="T682" s="71">
        <f>SUM(T676:T681)</f>
        <v>0.16597222222222241</v>
      </c>
      <c r="U682" s="72">
        <f>SUM(U676:U681)</f>
        <v>246.40000000000003</v>
      </c>
      <c r="V682" s="73"/>
      <c r="W682" s="74">
        <f>SUM(W676:W681)</f>
        <v>50512</v>
      </c>
    </row>
    <row r="683" spans="1:23" x14ac:dyDescent="0.3">
      <c r="C683" s="43"/>
      <c r="D683" s="147"/>
      <c r="E683" s="43"/>
      <c r="L683" s="139"/>
      <c r="M683" s="141"/>
      <c r="N683" s="139"/>
      <c r="O683" s="141"/>
    </row>
    <row r="684" spans="1:23" ht="15" thickBot="1" x14ac:dyDescent="0.35">
      <c r="D684" s="165"/>
      <c r="E684" s="43"/>
      <c r="G684" s="165"/>
      <c r="J684" s="166"/>
      <c r="K684" s="42"/>
      <c r="L684" s="139"/>
      <c r="M684" s="140"/>
      <c r="N684" s="139"/>
      <c r="O684" s="140"/>
    </row>
    <row r="685" spans="1:23" x14ac:dyDescent="0.3">
      <c r="A685" s="89">
        <v>244</v>
      </c>
      <c r="B685" s="32">
        <v>2044</v>
      </c>
      <c r="C685" s="32" t="s">
        <v>18</v>
      </c>
      <c r="D685" s="190"/>
      <c r="E685" s="91" t="str">
        <f t="shared" ref="E685:E699" si="399">CONCATENATE(C685,D685)</f>
        <v>X</v>
      </c>
      <c r="F685" s="32" t="s">
        <v>110</v>
      </c>
      <c r="G685" s="190">
        <v>2</v>
      </c>
      <c r="H685" s="32" t="str">
        <f t="shared" ref="H685:H699" si="400">CONCATENATE(F685,"/",G685)</f>
        <v>XXX119/2</v>
      </c>
      <c r="I685" s="90" t="s">
        <v>64</v>
      </c>
      <c r="J685" s="90" t="s">
        <v>64</v>
      </c>
      <c r="K685" s="92">
        <v>0.19097222222222221</v>
      </c>
      <c r="L685" s="93">
        <v>0.19166666666666665</v>
      </c>
      <c r="M685" s="95" t="s">
        <v>85</v>
      </c>
      <c r="N685" s="170">
        <v>0.22152777777777766</v>
      </c>
      <c r="O685" s="94" t="s">
        <v>21</v>
      </c>
      <c r="P685" s="32" t="str">
        <f t="shared" ref="P685:P698" si="401">IF(M686=O685,"OK","POZOR")</f>
        <v>OK</v>
      </c>
      <c r="Q685" s="67">
        <f t="shared" ref="Q685:Q699" si="402">IF(ISNUMBER(G685),N685-L685,IF(F685="přejezd",N685-L685,0))</f>
        <v>2.9861111111111005E-2</v>
      </c>
      <c r="R685" s="67">
        <f t="shared" ref="R685:R699" si="403">IF(ISNUMBER(G685),L685-K685,0)</f>
        <v>6.9444444444444198E-4</v>
      </c>
      <c r="S685" s="67">
        <f t="shared" ref="S685:S699" si="404">Q685+R685</f>
        <v>3.0555555555555447E-2</v>
      </c>
      <c r="T685" s="67"/>
      <c r="U685" s="32">
        <v>24.8</v>
      </c>
      <c r="V685" s="32">
        <f>INDEX('Počty dní'!A:E,MATCH(E685,'Počty dní'!C:C,0),4)</f>
        <v>205</v>
      </c>
      <c r="W685" s="33">
        <f t="shared" ref="W685:W699" si="405">V685*U685</f>
        <v>5084</v>
      </c>
    </row>
    <row r="686" spans="1:23" x14ac:dyDescent="0.3">
      <c r="A686" s="96">
        <v>244</v>
      </c>
      <c r="B686" s="35">
        <v>2044</v>
      </c>
      <c r="C686" s="34" t="s">
        <v>18</v>
      </c>
      <c r="D686" s="103"/>
      <c r="E686" s="34" t="str">
        <f t="shared" si="399"/>
        <v>X</v>
      </c>
      <c r="F686" s="34" t="s">
        <v>134</v>
      </c>
      <c r="G686" s="34">
        <v>3</v>
      </c>
      <c r="H686" s="34" t="str">
        <f t="shared" si="400"/>
        <v>XXX200/3</v>
      </c>
      <c r="I686" s="103" t="s">
        <v>64</v>
      </c>
      <c r="J686" s="103" t="s">
        <v>64</v>
      </c>
      <c r="K686" s="176">
        <v>0.22430555555555556</v>
      </c>
      <c r="L686" s="149">
        <v>0.22777777777777777</v>
      </c>
      <c r="M686" s="102" t="s">
        <v>21</v>
      </c>
      <c r="N686" s="149">
        <v>0.2638888888888889</v>
      </c>
      <c r="O686" s="102" t="s">
        <v>62</v>
      </c>
      <c r="P686" s="35" t="str">
        <f t="shared" si="401"/>
        <v>OK</v>
      </c>
      <c r="Q686" s="36">
        <f t="shared" si="402"/>
        <v>3.6111111111111122E-2</v>
      </c>
      <c r="R686" s="36">
        <f t="shared" si="403"/>
        <v>3.4722222222222099E-3</v>
      </c>
      <c r="S686" s="36">
        <f t="shared" si="404"/>
        <v>3.9583333333333331E-2</v>
      </c>
      <c r="T686" s="36">
        <f t="shared" ref="T686:T699" si="406">K686-N685</f>
        <v>2.7777777777779067E-3</v>
      </c>
      <c r="U686" s="35">
        <v>38.1</v>
      </c>
      <c r="V686" s="35">
        <f>INDEX('Počty dní'!A:E,MATCH(E686,'Počty dní'!C:C,0),4)</f>
        <v>205</v>
      </c>
      <c r="W686" s="65">
        <f t="shared" si="405"/>
        <v>7810.5</v>
      </c>
    </row>
    <row r="687" spans="1:23" x14ac:dyDescent="0.3">
      <c r="A687" s="96">
        <v>244</v>
      </c>
      <c r="B687" s="35">
        <v>2044</v>
      </c>
      <c r="C687" s="34" t="s">
        <v>18</v>
      </c>
      <c r="D687" s="103"/>
      <c r="E687" s="34" t="str">
        <f t="shared" si="399"/>
        <v>X</v>
      </c>
      <c r="F687" s="34" t="s">
        <v>134</v>
      </c>
      <c r="G687" s="34">
        <v>6</v>
      </c>
      <c r="H687" s="34" t="str">
        <f t="shared" si="400"/>
        <v>XXX200/6</v>
      </c>
      <c r="I687" s="103" t="s">
        <v>64</v>
      </c>
      <c r="J687" s="103" t="s">
        <v>64</v>
      </c>
      <c r="K687" s="176">
        <v>0.27430555555555552</v>
      </c>
      <c r="L687" s="149">
        <v>0.27708333333333335</v>
      </c>
      <c r="M687" s="102" t="s">
        <v>62</v>
      </c>
      <c r="N687" s="149">
        <v>0.31388888888888888</v>
      </c>
      <c r="O687" s="102" t="s">
        <v>21</v>
      </c>
      <c r="P687" s="35" t="str">
        <f t="shared" si="401"/>
        <v>OK</v>
      </c>
      <c r="Q687" s="36">
        <f t="shared" si="402"/>
        <v>3.6805555555555536E-2</v>
      </c>
      <c r="R687" s="36">
        <f t="shared" si="403"/>
        <v>2.7777777777778234E-3</v>
      </c>
      <c r="S687" s="36">
        <f t="shared" si="404"/>
        <v>3.9583333333333359E-2</v>
      </c>
      <c r="T687" s="36">
        <f t="shared" si="406"/>
        <v>1.041666666666663E-2</v>
      </c>
      <c r="U687" s="35">
        <v>38.1</v>
      </c>
      <c r="V687" s="35">
        <f>INDEX('Počty dní'!A:E,MATCH(E687,'Počty dní'!C:C,0),4)</f>
        <v>205</v>
      </c>
      <c r="W687" s="65">
        <f t="shared" si="405"/>
        <v>7810.5</v>
      </c>
    </row>
    <row r="688" spans="1:23" x14ac:dyDescent="0.3">
      <c r="A688" s="96">
        <v>244</v>
      </c>
      <c r="B688" s="35">
        <v>2044</v>
      </c>
      <c r="C688" s="35" t="s">
        <v>18</v>
      </c>
      <c r="D688" s="132">
        <v>10</v>
      </c>
      <c r="E688" s="98" t="str">
        <f t="shared" si="399"/>
        <v>X10</v>
      </c>
      <c r="F688" s="35" t="s">
        <v>110</v>
      </c>
      <c r="G688" s="132">
        <v>5</v>
      </c>
      <c r="H688" s="35" t="str">
        <f t="shared" si="400"/>
        <v>XXX119/5</v>
      </c>
      <c r="I688" s="97" t="s">
        <v>65</v>
      </c>
      <c r="J688" s="103" t="s">
        <v>64</v>
      </c>
      <c r="K688" s="99">
        <v>0.32013888888888892</v>
      </c>
      <c r="L688" s="149">
        <v>0.32083333333333336</v>
      </c>
      <c r="M688" s="101" t="s">
        <v>21</v>
      </c>
      <c r="N688" s="100">
        <v>0.34652777777777777</v>
      </c>
      <c r="O688" s="199" t="s">
        <v>31</v>
      </c>
      <c r="P688" s="35" t="str">
        <f t="shared" si="401"/>
        <v>OK</v>
      </c>
      <c r="Q688" s="36">
        <f t="shared" si="402"/>
        <v>2.5694444444444409E-2</v>
      </c>
      <c r="R688" s="36">
        <f t="shared" si="403"/>
        <v>6.9444444444444198E-4</v>
      </c>
      <c r="S688" s="36">
        <f t="shared" si="404"/>
        <v>2.6388888888888851E-2</v>
      </c>
      <c r="T688" s="36">
        <f t="shared" si="406"/>
        <v>6.2500000000000333E-3</v>
      </c>
      <c r="U688" s="35">
        <v>21.7</v>
      </c>
      <c r="V688" s="35">
        <f>INDEX('Počty dní'!A:E,MATCH(E688,'Počty dní'!C:C,0),4)</f>
        <v>195</v>
      </c>
      <c r="W688" s="65">
        <f t="shared" si="405"/>
        <v>4231.5</v>
      </c>
    </row>
    <row r="689" spans="1:48" x14ac:dyDescent="0.3">
      <c r="A689" s="96">
        <v>244</v>
      </c>
      <c r="B689" s="35">
        <v>2044</v>
      </c>
      <c r="C689" s="35" t="s">
        <v>18</v>
      </c>
      <c r="D689" s="132"/>
      <c r="E689" s="98" t="str">
        <f t="shared" si="399"/>
        <v>X</v>
      </c>
      <c r="F689" s="35" t="s">
        <v>110</v>
      </c>
      <c r="G689" s="132">
        <v>10</v>
      </c>
      <c r="H689" s="35" t="str">
        <f t="shared" si="400"/>
        <v>XXX119/10</v>
      </c>
      <c r="I689" s="97" t="s">
        <v>65</v>
      </c>
      <c r="J689" s="103" t="s">
        <v>64</v>
      </c>
      <c r="K689" s="99">
        <v>0.36180555555555555</v>
      </c>
      <c r="L689" s="100">
        <v>0.36249999999999999</v>
      </c>
      <c r="M689" s="199" t="s">
        <v>31</v>
      </c>
      <c r="N689" s="149">
        <v>0.38819444444444434</v>
      </c>
      <c r="O689" s="101" t="s">
        <v>21</v>
      </c>
      <c r="P689" s="35" t="str">
        <f t="shared" si="401"/>
        <v>OK</v>
      </c>
      <c r="Q689" s="36">
        <f t="shared" si="402"/>
        <v>2.5694444444444353E-2</v>
      </c>
      <c r="R689" s="36">
        <f t="shared" si="403"/>
        <v>6.9444444444444198E-4</v>
      </c>
      <c r="S689" s="36">
        <f t="shared" ref="S689:S695" si="407">Q689+R689</f>
        <v>2.6388888888888795E-2</v>
      </c>
      <c r="T689" s="36">
        <f t="shared" si="406"/>
        <v>1.5277777777777779E-2</v>
      </c>
      <c r="U689" s="35">
        <v>21.7</v>
      </c>
      <c r="V689" s="35">
        <f>INDEX('Počty dní'!A:E,MATCH(E689,'Počty dní'!C:C,0),4)</f>
        <v>205</v>
      </c>
      <c r="W689" s="65">
        <f t="shared" si="405"/>
        <v>4448.5</v>
      </c>
    </row>
    <row r="690" spans="1:48" x14ac:dyDescent="0.3">
      <c r="A690" s="96">
        <v>244</v>
      </c>
      <c r="B690" s="35">
        <v>2044</v>
      </c>
      <c r="C690" s="35" t="s">
        <v>18</v>
      </c>
      <c r="D690" s="132"/>
      <c r="E690" s="98" t="str">
        <f t="shared" si="399"/>
        <v>X</v>
      </c>
      <c r="F690" s="35" t="s">
        <v>110</v>
      </c>
      <c r="G690" s="132">
        <v>7</v>
      </c>
      <c r="H690" s="35" t="str">
        <f t="shared" si="400"/>
        <v>XXX119/7</v>
      </c>
      <c r="I690" s="97" t="s">
        <v>65</v>
      </c>
      <c r="J690" s="103" t="s">
        <v>64</v>
      </c>
      <c r="K690" s="99">
        <v>0.44513888888888886</v>
      </c>
      <c r="L690" s="149">
        <v>0.4458333333333333</v>
      </c>
      <c r="M690" s="101" t="s">
        <v>21</v>
      </c>
      <c r="N690" s="100">
        <v>0.47569444444444442</v>
      </c>
      <c r="O690" s="102" t="s">
        <v>85</v>
      </c>
      <c r="P690" s="35" t="str">
        <f t="shared" si="401"/>
        <v>OK</v>
      </c>
      <c r="Q690" s="36">
        <f t="shared" si="402"/>
        <v>2.9861111111111116E-2</v>
      </c>
      <c r="R690" s="36">
        <f t="shared" si="403"/>
        <v>6.9444444444444198E-4</v>
      </c>
      <c r="S690" s="36">
        <f t="shared" si="407"/>
        <v>3.0555555555555558E-2</v>
      </c>
      <c r="T690" s="36">
        <f t="shared" si="406"/>
        <v>5.694444444444452E-2</v>
      </c>
      <c r="U690" s="35">
        <v>24.8</v>
      </c>
      <c r="V690" s="35">
        <f>INDEX('Počty dní'!A:E,MATCH(E690,'Počty dní'!C:C,0),4)</f>
        <v>205</v>
      </c>
      <c r="W690" s="65">
        <f t="shared" si="405"/>
        <v>5084</v>
      </c>
    </row>
    <row r="691" spans="1:48" x14ac:dyDescent="0.3">
      <c r="A691" s="96">
        <v>244</v>
      </c>
      <c r="B691" s="35">
        <v>2044</v>
      </c>
      <c r="C691" s="35" t="s">
        <v>18</v>
      </c>
      <c r="D691" s="132"/>
      <c r="E691" s="98" t="str">
        <f t="shared" si="399"/>
        <v>X</v>
      </c>
      <c r="F691" s="35" t="s">
        <v>110</v>
      </c>
      <c r="G691" s="132">
        <v>12</v>
      </c>
      <c r="H691" s="35" t="str">
        <f t="shared" si="400"/>
        <v>XXX119/12</v>
      </c>
      <c r="I691" s="97" t="s">
        <v>65</v>
      </c>
      <c r="J691" s="103" t="s">
        <v>64</v>
      </c>
      <c r="K691" s="99">
        <v>0.52430555555555558</v>
      </c>
      <c r="L691" s="100">
        <v>0.52500000000000002</v>
      </c>
      <c r="M691" s="102" t="s">
        <v>85</v>
      </c>
      <c r="N691" s="149">
        <v>0.55486111111111103</v>
      </c>
      <c r="O691" s="101" t="s">
        <v>21</v>
      </c>
      <c r="P691" s="35" t="str">
        <f t="shared" si="401"/>
        <v>OK</v>
      </c>
      <c r="Q691" s="36">
        <f t="shared" si="402"/>
        <v>2.9861111111111005E-2</v>
      </c>
      <c r="R691" s="36">
        <f t="shared" si="403"/>
        <v>6.9444444444444198E-4</v>
      </c>
      <c r="S691" s="36">
        <f t="shared" si="407"/>
        <v>3.0555555555555447E-2</v>
      </c>
      <c r="T691" s="36">
        <f t="shared" si="406"/>
        <v>4.861111111111116E-2</v>
      </c>
      <c r="U691" s="35">
        <v>24.8</v>
      </c>
      <c r="V691" s="35">
        <f>INDEX('Počty dní'!A:E,MATCH(E691,'Počty dní'!C:C,0),4)</f>
        <v>205</v>
      </c>
      <c r="W691" s="65">
        <f t="shared" si="405"/>
        <v>5084</v>
      </c>
    </row>
    <row r="692" spans="1:48" x14ac:dyDescent="0.3">
      <c r="A692" s="96">
        <v>244</v>
      </c>
      <c r="B692" s="35">
        <v>2044</v>
      </c>
      <c r="C692" s="35" t="s">
        <v>18</v>
      </c>
      <c r="D692" s="97"/>
      <c r="E692" s="98" t="str">
        <f t="shared" si="399"/>
        <v>X</v>
      </c>
      <c r="F692" s="35" t="s">
        <v>131</v>
      </c>
      <c r="G692" s="35">
        <v>13</v>
      </c>
      <c r="H692" s="35" t="str">
        <f t="shared" si="400"/>
        <v>XXX180/13</v>
      </c>
      <c r="I692" s="97" t="s">
        <v>64</v>
      </c>
      <c r="J692" s="97" t="s">
        <v>64</v>
      </c>
      <c r="K692" s="99">
        <v>0.56805555555555554</v>
      </c>
      <c r="L692" s="100">
        <v>0.5708333333333333</v>
      </c>
      <c r="M692" s="102" t="s">
        <v>21</v>
      </c>
      <c r="N692" s="100">
        <v>0.61527777777777781</v>
      </c>
      <c r="O692" s="101" t="s">
        <v>62</v>
      </c>
      <c r="P692" s="35" t="str">
        <f t="shared" si="401"/>
        <v>OK</v>
      </c>
      <c r="Q692" s="36">
        <f t="shared" si="402"/>
        <v>4.4444444444444509E-2</v>
      </c>
      <c r="R692" s="36">
        <f t="shared" si="403"/>
        <v>2.7777777777777679E-3</v>
      </c>
      <c r="S692" s="36">
        <f t="shared" si="407"/>
        <v>4.7222222222222276E-2</v>
      </c>
      <c r="T692" s="36">
        <f t="shared" si="406"/>
        <v>1.3194444444444509E-2</v>
      </c>
      <c r="U692" s="35">
        <v>41.4</v>
      </c>
      <c r="V692" s="35">
        <f>INDEX('Počty dní'!A:E,MATCH(E692,'Počty dní'!C:C,0),4)</f>
        <v>205</v>
      </c>
      <c r="W692" s="65">
        <f t="shared" si="405"/>
        <v>8487</v>
      </c>
    </row>
    <row r="693" spans="1:48" x14ac:dyDescent="0.3">
      <c r="A693" s="96">
        <v>244</v>
      </c>
      <c r="B693" s="35">
        <v>2044</v>
      </c>
      <c r="C693" s="35" t="s">
        <v>18</v>
      </c>
      <c r="D693" s="97"/>
      <c r="E693" s="98" t="str">
        <f t="shared" si="399"/>
        <v>X</v>
      </c>
      <c r="F693" s="35" t="s">
        <v>131</v>
      </c>
      <c r="G693" s="35">
        <v>16</v>
      </c>
      <c r="H693" s="35" t="str">
        <f t="shared" si="400"/>
        <v>XXX180/16</v>
      </c>
      <c r="I693" s="97" t="s">
        <v>64</v>
      </c>
      <c r="J693" s="97" t="s">
        <v>64</v>
      </c>
      <c r="K693" s="99">
        <v>0.62986111111111109</v>
      </c>
      <c r="L693" s="100">
        <v>0.6333333333333333</v>
      </c>
      <c r="M693" s="102" t="s">
        <v>62</v>
      </c>
      <c r="N693" s="100">
        <v>0.67847222222222225</v>
      </c>
      <c r="O693" s="102" t="s">
        <v>21</v>
      </c>
      <c r="P693" s="35" t="str">
        <f t="shared" si="401"/>
        <v>OK</v>
      </c>
      <c r="Q693" s="36">
        <f t="shared" si="402"/>
        <v>4.5138888888888951E-2</v>
      </c>
      <c r="R693" s="36">
        <f t="shared" si="403"/>
        <v>3.4722222222222099E-3</v>
      </c>
      <c r="S693" s="36">
        <f t="shared" si="407"/>
        <v>4.861111111111116E-2</v>
      </c>
      <c r="T693" s="36">
        <f t="shared" si="406"/>
        <v>1.4583333333333282E-2</v>
      </c>
      <c r="U693" s="35">
        <v>41.4</v>
      </c>
      <c r="V693" s="35">
        <f>INDEX('Počty dní'!A:E,MATCH(E693,'Počty dní'!C:C,0),4)</f>
        <v>205</v>
      </c>
      <c r="W693" s="65">
        <f t="shared" si="405"/>
        <v>8487</v>
      </c>
    </row>
    <row r="694" spans="1:48" s="2" customFormat="1" x14ac:dyDescent="0.3">
      <c r="A694" s="96">
        <v>244</v>
      </c>
      <c r="B694" s="35">
        <v>2044</v>
      </c>
      <c r="C694" s="98" t="s">
        <v>18</v>
      </c>
      <c r="D694" s="130"/>
      <c r="E694" s="98" t="str">
        <f t="shared" si="399"/>
        <v>X</v>
      </c>
      <c r="F694" s="34" t="s">
        <v>128</v>
      </c>
      <c r="G694" s="98">
        <v>19</v>
      </c>
      <c r="H694" s="98" t="str">
        <f t="shared" si="400"/>
        <v>XXX157/19</v>
      </c>
      <c r="I694" s="130" t="s">
        <v>65</v>
      </c>
      <c r="J694" s="97" t="s">
        <v>64</v>
      </c>
      <c r="K694" s="136">
        <v>0.69374999999999998</v>
      </c>
      <c r="L694" s="137">
        <v>0.69444444444444453</v>
      </c>
      <c r="M694" s="98" t="s">
        <v>21</v>
      </c>
      <c r="N694" s="137">
        <v>0.72083333333333333</v>
      </c>
      <c r="O694" s="98" t="s">
        <v>75</v>
      </c>
      <c r="P694" s="35" t="str">
        <f t="shared" si="401"/>
        <v>OK</v>
      </c>
      <c r="Q694" s="36">
        <f t="shared" si="402"/>
        <v>2.6388888888888795E-2</v>
      </c>
      <c r="R694" s="36">
        <f t="shared" si="403"/>
        <v>6.94444444444553E-4</v>
      </c>
      <c r="S694" s="36">
        <f t="shared" si="407"/>
        <v>2.7083333333333348E-2</v>
      </c>
      <c r="T694" s="36">
        <f t="shared" si="406"/>
        <v>1.5277777777777724E-2</v>
      </c>
      <c r="U694" s="35">
        <v>20.2</v>
      </c>
      <c r="V694" s="35">
        <f>INDEX('Počty dní'!A:E,MATCH(E694,'Počty dní'!C:C,0),4)</f>
        <v>205</v>
      </c>
      <c r="W694" s="66">
        <f t="shared" si="405"/>
        <v>4141</v>
      </c>
      <c r="X694"/>
    </row>
    <row r="695" spans="1:48" s="2" customFormat="1" x14ac:dyDescent="0.3">
      <c r="A695" s="96">
        <v>244</v>
      </c>
      <c r="B695" s="35">
        <v>2044</v>
      </c>
      <c r="C695" s="98" t="s">
        <v>18</v>
      </c>
      <c r="D695" s="130"/>
      <c r="E695" s="98" t="str">
        <f t="shared" si="399"/>
        <v>X</v>
      </c>
      <c r="F695" s="34" t="s">
        <v>128</v>
      </c>
      <c r="G695" s="98">
        <v>22</v>
      </c>
      <c r="H695" s="98" t="str">
        <f t="shared" si="400"/>
        <v>XXX157/22</v>
      </c>
      <c r="I695" s="130" t="s">
        <v>65</v>
      </c>
      <c r="J695" s="97" t="s">
        <v>64</v>
      </c>
      <c r="K695" s="136">
        <v>0.72083333333333333</v>
      </c>
      <c r="L695" s="137">
        <v>0.72222222222222221</v>
      </c>
      <c r="M695" s="98" t="s">
        <v>75</v>
      </c>
      <c r="N695" s="137">
        <v>0.74861111111111101</v>
      </c>
      <c r="O695" s="98" t="s">
        <v>21</v>
      </c>
      <c r="P695" s="35" t="str">
        <f t="shared" si="401"/>
        <v>OK</v>
      </c>
      <c r="Q695" s="36">
        <f t="shared" si="402"/>
        <v>2.6388888888888795E-2</v>
      </c>
      <c r="R695" s="36">
        <f t="shared" si="403"/>
        <v>1.388888888888884E-3</v>
      </c>
      <c r="S695" s="36">
        <f t="shared" si="407"/>
        <v>2.7777777777777679E-2</v>
      </c>
      <c r="T695" s="36">
        <f t="shared" si="406"/>
        <v>0</v>
      </c>
      <c r="U695" s="35">
        <v>20.2</v>
      </c>
      <c r="V695" s="35">
        <f>INDEX('Počty dní'!A:E,MATCH(E695,'Počty dní'!C:C,0),4)</f>
        <v>205</v>
      </c>
      <c r="W695" s="66">
        <f t="shared" si="405"/>
        <v>4141</v>
      </c>
    </row>
    <row r="696" spans="1:48" x14ac:dyDescent="0.3">
      <c r="A696" s="96">
        <v>244</v>
      </c>
      <c r="B696" s="35">
        <v>2044</v>
      </c>
      <c r="C696" s="35" t="s">
        <v>18</v>
      </c>
      <c r="D696" s="132"/>
      <c r="E696" s="98" t="str">
        <f t="shared" si="399"/>
        <v>X</v>
      </c>
      <c r="F696" s="35" t="s">
        <v>110</v>
      </c>
      <c r="G696" s="132">
        <v>21</v>
      </c>
      <c r="H696" s="35" t="str">
        <f t="shared" si="400"/>
        <v>XXX119/21</v>
      </c>
      <c r="I696" s="97" t="s">
        <v>65</v>
      </c>
      <c r="J696" s="103" t="s">
        <v>64</v>
      </c>
      <c r="K696" s="99">
        <v>0.77847222222222223</v>
      </c>
      <c r="L696" s="149">
        <v>0.77916666666666667</v>
      </c>
      <c r="M696" s="101" t="s">
        <v>21</v>
      </c>
      <c r="N696" s="100">
        <v>0.80902777777777779</v>
      </c>
      <c r="O696" s="102" t="s">
        <v>85</v>
      </c>
      <c r="P696" s="35" t="str">
        <f t="shared" si="401"/>
        <v>OK</v>
      </c>
      <c r="Q696" s="36">
        <f t="shared" si="402"/>
        <v>2.9861111111111116E-2</v>
      </c>
      <c r="R696" s="36">
        <f t="shared" si="403"/>
        <v>6.9444444444444198E-4</v>
      </c>
      <c r="S696" s="36">
        <f t="shared" si="404"/>
        <v>3.0555555555555558E-2</v>
      </c>
      <c r="T696" s="36">
        <f t="shared" si="406"/>
        <v>2.9861111111111227E-2</v>
      </c>
      <c r="U696" s="35">
        <v>24.8</v>
      </c>
      <c r="V696" s="35">
        <f>INDEX('Počty dní'!A:E,MATCH(E696,'Počty dní'!C:C,0),4)</f>
        <v>205</v>
      </c>
      <c r="W696" s="65">
        <f t="shared" si="405"/>
        <v>5084</v>
      </c>
      <c r="X696" s="1"/>
    </row>
    <row r="697" spans="1:48" x14ac:dyDescent="0.3">
      <c r="A697" s="96">
        <v>244</v>
      </c>
      <c r="B697" s="35">
        <v>2044</v>
      </c>
      <c r="C697" s="35" t="s">
        <v>18</v>
      </c>
      <c r="D697" s="132"/>
      <c r="E697" s="98" t="str">
        <f t="shared" si="399"/>
        <v>X</v>
      </c>
      <c r="F697" s="35" t="s">
        <v>110</v>
      </c>
      <c r="G697" s="132">
        <v>24</v>
      </c>
      <c r="H697" s="35" t="str">
        <f t="shared" si="400"/>
        <v>XXX119/24</v>
      </c>
      <c r="I697" s="97" t="s">
        <v>65</v>
      </c>
      <c r="J697" s="103" t="s">
        <v>64</v>
      </c>
      <c r="K697" s="99">
        <v>0.8652777777777777</v>
      </c>
      <c r="L697" s="100">
        <v>0.86597222222222225</v>
      </c>
      <c r="M697" s="102" t="s">
        <v>85</v>
      </c>
      <c r="N697" s="149">
        <v>0.89583333333333337</v>
      </c>
      <c r="O697" s="101" t="s">
        <v>21</v>
      </c>
      <c r="P697" s="35" t="str">
        <f t="shared" si="401"/>
        <v>OK</v>
      </c>
      <c r="Q697" s="36">
        <f t="shared" si="402"/>
        <v>2.9861111111111116E-2</v>
      </c>
      <c r="R697" s="36">
        <f t="shared" si="403"/>
        <v>6.94444444444553E-4</v>
      </c>
      <c r="S697" s="36">
        <f t="shared" si="404"/>
        <v>3.0555555555555669E-2</v>
      </c>
      <c r="T697" s="36">
        <f t="shared" si="406"/>
        <v>5.6249999999999911E-2</v>
      </c>
      <c r="U697" s="35">
        <v>24.8</v>
      </c>
      <c r="V697" s="35">
        <f>INDEX('Počty dní'!A:E,MATCH(E697,'Počty dní'!C:C,0),4)</f>
        <v>205</v>
      </c>
      <c r="W697" s="65">
        <f t="shared" si="405"/>
        <v>5084</v>
      </c>
      <c r="X697" s="1"/>
    </row>
    <row r="698" spans="1:48" x14ac:dyDescent="0.3">
      <c r="A698" s="96">
        <v>244</v>
      </c>
      <c r="B698" s="35">
        <v>2044</v>
      </c>
      <c r="C698" s="35" t="s">
        <v>18</v>
      </c>
      <c r="D698" s="132"/>
      <c r="E698" s="98" t="str">
        <f t="shared" si="399"/>
        <v>X</v>
      </c>
      <c r="F698" s="35" t="s">
        <v>110</v>
      </c>
      <c r="G698" s="132">
        <v>23</v>
      </c>
      <c r="H698" s="35" t="str">
        <f t="shared" si="400"/>
        <v>XXX119/23</v>
      </c>
      <c r="I698" s="97" t="s">
        <v>65</v>
      </c>
      <c r="J698" s="103" t="s">
        <v>64</v>
      </c>
      <c r="K698" s="99">
        <v>0.93611111111111101</v>
      </c>
      <c r="L698" s="149">
        <v>0.9375</v>
      </c>
      <c r="M698" s="101" t="s">
        <v>21</v>
      </c>
      <c r="N698" s="100">
        <v>0.96875</v>
      </c>
      <c r="O698" s="101" t="s">
        <v>89</v>
      </c>
      <c r="P698" s="35" t="str">
        <f t="shared" si="401"/>
        <v>OK</v>
      </c>
      <c r="Q698" s="36">
        <f t="shared" si="402"/>
        <v>3.125E-2</v>
      </c>
      <c r="R698" s="36">
        <f t="shared" si="403"/>
        <v>1.388888888888995E-3</v>
      </c>
      <c r="S698" s="36">
        <f t="shared" si="404"/>
        <v>3.2638888888888995E-2</v>
      </c>
      <c r="T698" s="36">
        <f t="shared" si="406"/>
        <v>4.0277777777777635E-2</v>
      </c>
      <c r="U698" s="35">
        <v>26.7</v>
      </c>
      <c r="V698" s="35">
        <f>INDEX('Počty dní'!A:E,MATCH(E698,'Počty dní'!C:C,0),4)</f>
        <v>205</v>
      </c>
      <c r="W698" s="65">
        <f t="shared" si="405"/>
        <v>5473.5</v>
      </c>
      <c r="X698" s="1"/>
    </row>
    <row r="699" spans="1:48" ht="15" thickBot="1" x14ac:dyDescent="0.35">
      <c r="A699" s="108">
        <v>244</v>
      </c>
      <c r="B699" s="37">
        <v>2044</v>
      </c>
      <c r="C699" s="37" t="s">
        <v>18</v>
      </c>
      <c r="D699" s="109"/>
      <c r="E699" s="37" t="str">
        <f t="shared" si="399"/>
        <v>X</v>
      </c>
      <c r="F699" s="37" t="s">
        <v>72</v>
      </c>
      <c r="G699" s="37"/>
      <c r="H699" s="37" t="str">
        <f t="shared" si="400"/>
        <v>přejezd/</v>
      </c>
      <c r="I699" s="151"/>
      <c r="J699" s="151" t="s">
        <v>64</v>
      </c>
      <c r="K699" s="111">
        <v>0.96875</v>
      </c>
      <c r="L699" s="112">
        <v>0.96875</v>
      </c>
      <c r="M699" s="113" t="str">
        <f>O698</f>
        <v>Moravec</v>
      </c>
      <c r="N699" s="112">
        <v>0.97222222222222221</v>
      </c>
      <c r="O699" s="113" t="s">
        <v>85</v>
      </c>
      <c r="P699" s="37"/>
      <c r="Q699" s="68">
        <f t="shared" si="402"/>
        <v>3.4722222222222099E-3</v>
      </c>
      <c r="R699" s="68">
        <f t="shared" si="403"/>
        <v>0</v>
      </c>
      <c r="S699" s="68">
        <f t="shared" si="404"/>
        <v>3.4722222222222099E-3</v>
      </c>
      <c r="T699" s="68">
        <f t="shared" si="406"/>
        <v>0</v>
      </c>
      <c r="U699" s="37">
        <v>0</v>
      </c>
      <c r="V699" s="37">
        <f>INDEX('Počty dní'!A:E,MATCH(E699,'Počty dní'!C:C,0),4)</f>
        <v>205</v>
      </c>
      <c r="W699" s="69">
        <f t="shared" si="405"/>
        <v>0</v>
      </c>
      <c r="X699" s="1"/>
      <c r="AL699" s="24"/>
      <c r="AM699" s="24"/>
      <c r="AP699" s="7"/>
      <c r="AQ699" s="7"/>
      <c r="AR699" s="7"/>
      <c r="AS699" s="7"/>
      <c r="AT699" s="7"/>
      <c r="AU699" s="25"/>
      <c r="AV699" s="25"/>
    </row>
    <row r="700" spans="1:48" ht="15" thickBot="1" x14ac:dyDescent="0.35">
      <c r="A700" s="115" t="str">
        <f ca="1">CONCATENATE(INDIRECT("R[-3]C[0]",FALSE),"celkem")</f>
        <v>244celkem</v>
      </c>
      <c r="B700" s="70"/>
      <c r="C700" s="70" t="str">
        <f ca="1">INDIRECT("R[-1]C[12]",FALSE)</f>
        <v>Mirošov</v>
      </c>
      <c r="D700" s="80"/>
      <c r="E700" s="70"/>
      <c r="F700" s="80"/>
      <c r="G700" s="70"/>
      <c r="H700" s="116"/>
      <c r="I700" s="117"/>
      <c r="J700" s="198" t="str">
        <f ca="1">INDIRECT("R[-3]C[0]",FALSE)</f>
        <v>V</v>
      </c>
      <c r="K700" s="119"/>
      <c r="L700" s="120"/>
      <c r="M700" s="121"/>
      <c r="N700" s="120"/>
      <c r="O700" s="122"/>
      <c r="P700" s="70"/>
      <c r="Q700" s="71">
        <f>SUM(Q685:Q699)</f>
        <v>0.45069444444444406</v>
      </c>
      <c r="R700" s="71">
        <f>SUM(R685:R699)</f>
        <v>2.0833333333333648E-2</v>
      </c>
      <c r="S700" s="71">
        <f>SUM(S685:S699)</f>
        <v>0.47152777777777766</v>
      </c>
      <c r="T700" s="71">
        <f>SUM(T685:T699)</f>
        <v>0.30972222222222234</v>
      </c>
      <c r="U700" s="72">
        <f>SUM(U685:U699)</f>
        <v>393.5</v>
      </c>
      <c r="V700" s="73"/>
      <c r="W700" s="74">
        <f>SUM(W685:W699)</f>
        <v>80450.5</v>
      </c>
      <c r="X700" s="1"/>
    </row>
    <row r="701" spans="1:48" x14ac:dyDescent="0.3">
      <c r="D701" s="165"/>
      <c r="E701" s="43"/>
      <c r="G701" s="165"/>
      <c r="J701" s="166"/>
      <c r="K701" s="42"/>
      <c r="L701" s="200"/>
      <c r="M701" s="140"/>
      <c r="N701" s="139"/>
      <c r="O701" s="141"/>
      <c r="X701" s="1"/>
    </row>
    <row r="702" spans="1:48" ht="15" thickBot="1" x14ac:dyDescent="0.35">
      <c r="D702" s="165"/>
      <c r="E702" s="43"/>
      <c r="G702" s="165"/>
      <c r="J702" s="166"/>
      <c r="K702" s="42"/>
      <c r="L702" s="200"/>
      <c r="M702" s="140"/>
      <c r="N702" s="139"/>
      <c r="O702" s="141"/>
      <c r="X702" s="1"/>
    </row>
    <row r="703" spans="1:48" x14ac:dyDescent="0.3">
      <c r="A703" s="89">
        <v>245</v>
      </c>
      <c r="B703" s="32">
        <v>2045</v>
      </c>
      <c r="C703" s="32" t="s">
        <v>18</v>
      </c>
      <c r="D703" s="191"/>
      <c r="E703" s="91" t="str">
        <f t="shared" ref="E703:E712" si="408">CONCATENATE(C703,D703)</f>
        <v>X</v>
      </c>
      <c r="F703" s="32" t="s">
        <v>107</v>
      </c>
      <c r="G703" s="190">
        <v>2</v>
      </c>
      <c r="H703" s="32" t="str">
        <f t="shared" ref="H703:H712" si="409">CONCATENATE(F703,"/",G703)</f>
        <v>XXX110/2</v>
      </c>
      <c r="I703" s="90" t="s">
        <v>64</v>
      </c>
      <c r="J703" s="90" t="s">
        <v>64</v>
      </c>
      <c r="K703" s="92">
        <v>0.18263888888888891</v>
      </c>
      <c r="L703" s="191">
        <v>0.18333333333333335</v>
      </c>
      <c r="M703" s="94" t="s">
        <v>90</v>
      </c>
      <c r="N703" s="93">
        <v>0.22083333333333333</v>
      </c>
      <c r="O703" s="94" t="s">
        <v>21</v>
      </c>
      <c r="P703" s="32" t="str">
        <f t="shared" ref="P703:P711" si="410">IF(M704=O703,"OK","POZOR")</f>
        <v>OK</v>
      </c>
      <c r="Q703" s="67">
        <f t="shared" ref="Q703:Q712" si="411">IF(ISNUMBER(G703),N703-L703,IF(F703="přejezd",N703-L703,0))</f>
        <v>3.7499999999999978E-2</v>
      </c>
      <c r="R703" s="67">
        <f t="shared" ref="R703:R712" si="412">IF(ISNUMBER(G703),L703-K703,0)</f>
        <v>6.9444444444444198E-4</v>
      </c>
      <c r="S703" s="67">
        <f t="shared" ref="S703:S712" si="413">Q703+R703</f>
        <v>3.819444444444442E-2</v>
      </c>
      <c r="T703" s="67"/>
      <c r="U703" s="32">
        <v>32.799999999999997</v>
      </c>
      <c r="V703" s="32">
        <f>INDEX('Počty dní'!A:E,MATCH(E703,'Počty dní'!C:C,0),4)</f>
        <v>205</v>
      </c>
      <c r="W703" s="33">
        <f t="shared" ref="W703:W712" si="414">V703*U703</f>
        <v>6723.9999999999991</v>
      </c>
      <c r="X703" s="1"/>
    </row>
    <row r="704" spans="1:48" x14ac:dyDescent="0.3">
      <c r="A704" s="96">
        <v>245</v>
      </c>
      <c r="B704" s="35">
        <v>2045</v>
      </c>
      <c r="C704" s="35" t="s">
        <v>18</v>
      </c>
      <c r="D704" s="132"/>
      <c r="E704" s="98" t="str">
        <f t="shared" si="408"/>
        <v>X</v>
      </c>
      <c r="F704" s="35" t="s">
        <v>110</v>
      </c>
      <c r="G704" s="132">
        <v>1</v>
      </c>
      <c r="H704" s="35" t="str">
        <f t="shared" si="409"/>
        <v>XXX119/1</v>
      </c>
      <c r="I704" s="97" t="s">
        <v>65</v>
      </c>
      <c r="J704" s="103" t="s">
        <v>64</v>
      </c>
      <c r="K704" s="99">
        <v>0.23541666666666669</v>
      </c>
      <c r="L704" s="149">
        <v>0.23611111111111113</v>
      </c>
      <c r="M704" s="101" t="s">
        <v>21</v>
      </c>
      <c r="N704" s="100">
        <v>0.27291666666666664</v>
      </c>
      <c r="O704" s="102" t="s">
        <v>85</v>
      </c>
      <c r="P704" s="35" t="str">
        <f t="shared" si="410"/>
        <v>OK</v>
      </c>
      <c r="Q704" s="36">
        <f t="shared" si="411"/>
        <v>3.6805555555555508E-2</v>
      </c>
      <c r="R704" s="36">
        <f t="shared" si="412"/>
        <v>6.9444444444444198E-4</v>
      </c>
      <c r="S704" s="36">
        <f t="shared" si="413"/>
        <v>3.749999999999995E-2</v>
      </c>
      <c r="T704" s="36">
        <f t="shared" ref="T704:T712" si="415">K704-N703</f>
        <v>1.4583333333333365E-2</v>
      </c>
      <c r="U704" s="35">
        <v>33.5</v>
      </c>
      <c r="V704" s="35">
        <f>INDEX('Počty dní'!A:E,MATCH(E704,'Počty dní'!C:C,0),4)</f>
        <v>205</v>
      </c>
      <c r="W704" s="65">
        <f t="shared" si="414"/>
        <v>6867.5</v>
      </c>
      <c r="X704" s="1"/>
    </row>
    <row r="705" spans="1:24" x14ac:dyDescent="0.3">
      <c r="A705" s="96">
        <v>245</v>
      </c>
      <c r="B705" s="35">
        <v>2045</v>
      </c>
      <c r="C705" s="35" t="s">
        <v>18</v>
      </c>
      <c r="D705" s="132"/>
      <c r="E705" s="98" t="str">
        <f t="shared" si="408"/>
        <v>X</v>
      </c>
      <c r="F705" s="35" t="s">
        <v>110</v>
      </c>
      <c r="G705" s="132">
        <v>6</v>
      </c>
      <c r="H705" s="35" t="str">
        <f t="shared" si="409"/>
        <v>XXX119/6</v>
      </c>
      <c r="I705" s="97" t="s">
        <v>64</v>
      </c>
      <c r="J705" s="103" t="s">
        <v>64</v>
      </c>
      <c r="K705" s="99">
        <v>0.27430555555555552</v>
      </c>
      <c r="L705" s="100">
        <v>0.27499999999999997</v>
      </c>
      <c r="M705" s="102" t="s">
        <v>85</v>
      </c>
      <c r="N705" s="149">
        <v>0.30486111111111097</v>
      </c>
      <c r="O705" s="101" t="s">
        <v>21</v>
      </c>
      <c r="P705" s="35" t="str">
        <f t="shared" si="410"/>
        <v>OK</v>
      </c>
      <c r="Q705" s="36">
        <f t="shared" si="411"/>
        <v>2.9861111111111005E-2</v>
      </c>
      <c r="R705" s="36">
        <f t="shared" si="412"/>
        <v>6.9444444444444198E-4</v>
      </c>
      <c r="S705" s="36">
        <f t="shared" si="413"/>
        <v>3.0555555555555447E-2</v>
      </c>
      <c r="T705" s="36">
        <f t="shared" si="415"/>
        <v>1.388888888888884E-3</v>
      </c>
      <c r="U705" s="35">
        <v>24.8</v>
      </c>
      <c r="V705" s="35">
        <f>INDEX('Počty dní'!A:E,MATCH(E705,'Počty dní'!C:C,0),4)</f>
        <v>205</v>
      </c>
      <c r="W705" s="65">
        <f t="shared" si="414"/>
        <v>5084</v>
      </c>
      <c r="X705" s="1"/>
    </row>
    <row r="706" spans="1:24" x14ac:dyDescent="0.3">
      <c r="A706" s="96">
        <v>245</v>
      </c>
      <c r="B706" s="35">
        <v>2045</v>
      </c>
      <c r="C706" s="35" t="s">
        <v>18</v>
      </c>
      <c r="D706" s="162">
        <v>10</v>
      </c>
      <c r="E706" s="98" t="str">
        <f t="shared" si="408"/>
        <v>X10</v>
      </c>
      <c r="F706" s="35" t="s">
        <v>107</v>
      </c>
      <c r="G706" s="132">
        <v>7</v>
      </c>
      <c r="H706" s="35" t="str">
        <f t="shared" si="409"/>
        <v>XXX110/7</v>
      </c>
      <c r="I706" s="97" t="s">
        <v>65</v>
      </c>
      <c r="J706" s="103" t="s">
        <v>64</v>
      </c>
      <c r="K706" s="99">
        <v>0.30486111111111108</v>
      </c>
      <c r="L706" s="131">
        <v>0.30486111111111108</v>
      </c>
      <c r="M706" s="101" t="s">
        <v>21</v>
      </c>
      <c r="N706" s="163">
        <v>0.30833333333333335</v>
      </c>
      <c r="O706" s="101" t="s">
        <v>91</v>
      </c>
      <c r="P706" s="35" t="str">
        <f t="shared" si="410"/>
        <v>OK</v>
      </c>
      <c r="Q706" s="36">
        <f t="shared" si="411"/>
        <v>3.4722222222222654E-3</v>
      </c>
      <c r="R706" s="36">
        <f t="shared" si="412"/>
        <v>0</v>
      </c>
      <c r="S706" s="36">
        <f t="shared" si="413"/>
        <v>3.4722222222222654E-3</v>
      </c>
      <c r="T706" s="36">
        <f t="shared" si="415"/>
        <v>0</v>
      </c>
      <c r="U706" s="35">
        <v>4.5999999999999996</v>
      </c>
      <c r="V706" s="35">
        <f>INDEX('Počty dní'!A:E,MATCH(E706,'Počty dní'!C:C,0),4)</f>
        <v>195</v>
      </c>
      <c r="W706" s="65">
        <f t="shared" si="414"/>
        <v>896.99999999999989</v>
      </c>
      <c r="X706" s="1"/>
    </row>
    <row r="707" spans="1:24" x14ac:dyDescent="0.3">
      <c r="A707" s="96">
        <v>245</v>
      </c>
      <c r="B707" s="35">
        <v>2045</v>
      </c>
      <c r="C707" s="35" t="s">
        <v>18</v>
      </c>
      <c r="D707" s="162">
        <v>10</v>
      </c>
      <c r="E707" s="98" t="str">
        <f t="shared" si="408"/>
        <v>X10</v>
      </c>
      <c r="F707" s="35" t="s">
        <v>107</v>
      </c>
      <c r="G707" s="132">
        <v>10</v>
      </c>
      <c r="H707" s="35" t="str">
        <f t="shared" si="409"/>
        <v>XXX110/10</v>
      </c>
      <c r="I707" s="97" t="s">
        <v>64</v>
      </c>
      <c r="J707" s="103" t="s">
        <v>64</v>
      </c>
      <c r="K707" s="99">
        <v>0.30902777777777779</v>
      </c>
      <c r="L707" s="131">
        <v>0.31111111111111112</v>
      </c>
      <c r="M707" s="101" t="s">
        <v>91</v>
      </c>
      <c r="N707" s="100">
        <v>0.31597222222222221</v>
      </c>
      <c r="O707" s="101" t="s">
        <v>21</v>
      </c>
      <c r="P707" s="35" t="str">
        <f t="shared" si="410"/>
        <v>OK</v>
      </c>
      <c r="Q707" s="36">
        <f t="shared" si="411"/>
        <v>4.8611111111110938E-3</v>
      </c>
      <c r="R707" s="36">
        <f t="shared" si="412"/>
        <v>2.0833333333333259E-3</v>
      </c>
      <c r="S707" s="36">
        <f t="shared" si="413"/>
        <v>6.9444444444444198E-3</v>
      </c>
      <c r="T707" s="36">
        <f t="shared" si="415"/>
        <v>6.9444444444444198E-4</v>
      </c>
      <c r="U707" s="35">
        <v>4.5999999999999996</v>
      </c>
      <c r="V707" s="35">
        <f>INDEX('Počty dní'!A:E,MATCH(E707,'Počty dní'!C:C,0),4)</f>
        <v>195</v>
      </c>
      <c r="W707" s="65">
        <f t="shared" si="414"/>
        <v>896.99999999999989</v>
      </c>
      <c r="X707" s="1"/>
    </row>
    <row r="708" spans="1:24" x14ac:dyDescent="0.3">
      <c r="A708" s="96">
        <v>245</v>
      </c>
      <c r="B708" s="35">
        <v>2045</v>
      </c>
      <c r="C708" s="34" t="s">
        <v>18</v>
      </c>
      <c r="D708" s="103"/>
      <c r="E708" s="34" t="str">
        <f>CONCATENATE(C708,D708)</f>
        <v>X</v>
      </c>
      <c r="F708" s="34" t="s">
        <v>119</v>
      </c>
      <c r="G708" s="34">
        <v>7</v>
      </c>
      <c r="H708" s="34" t="str">
        <f>CONCATENATE(F708,"/",G708)</f>
        <v>XXX143/7</v>
      </c>
      <c r="I708" s="103" t="s">
        <v>64</v>
      </c>
      <c r="J708" s="103" t="s">
        <v>64</v>
      </c>
      <c r="K708" s="176">
        <v>0.40138888888888885</v>
      </c>
      <c r="L708" s="149">
        <v>0.40486111111111112</v>
      </c>
      <c r="M708" s="102" t="s">
        <v>21</v>
      </c>
      <c r="N708" s="149">
        <v>0.44513888888888892</v>
      </c>
      <c r="O708" s="102" t="s">
        <v>39</v>
      </c>
      <c r="P708" s="35" t="str">
        <f t="shared" si="410"/>
        <v>OK</v>
      </c>
      <c r="Q708" s="36">
        <f t="shared" si="411"/>
        <v>4.0277777777777801E-2</v>
      </c>
      <c r="R708" s="36">
        <f t="shared" si="412"/>
        <v>3.4722222222222654E-3</v>
      </c>
      <c r="S708" s="36">
        <f t="shared" si="413"/>
        <v>4.3750000000000067E-2</v>
      </c>
      <c r="T708" s="36">
        <f t="shared" si="415"/>
        <v>8.5416666666666641E-2</v>
      </c>
      <c r="U708" s="35">
        <v>29.7</v>
      </c>
      <c r="V708" s="35">
        <f>INDEX('Počty dní'!A:E,MATCH(E708,'Počty dní'!C:C,0),4)</f>
        <v>205</v>
      </c>
      <c r="W708" s="65">
        <f>V708*U708</f>
        <v>6088.5</v>
      </c>
      <c r="X708" s="1"/>
    </row>
    <row r="709" spans="1:24" x14ac:dyDescent="0.3">
      <c r="A709" s="96">
        <v>245</v>
      </c>
      <c r="B709" s="35">
        <v>2045</v>
      </c>
      <c r="C709" s="34" t="s">
        <v>18</v>
      </c>
      <c r="D709" s="103"/>
      <c r="E709" s="34" t="str">
        <f>CONCATENATE(C709,D709)</f>
        <v>X</v>
      </c>
      <c r="F709" s="34" t="s">
        <v>119</v>
      </c>
      <c r="G709" s="34">
        <v>18</v>
      </c>
      <c r="H709" s="34" t="str">
        <f>CONCATENATE(F709,"/",G709)</f>
        <v>XXX143/18</v>
      </c>
      <c r="I709" s="103" t="s">
        <v>64</v>
      </c>
      <c r="J709" s="103" t="s">
        <v>64</v>
      </c>
      <c r="K709" s="176">
        <v>0.51041666666666663</v>
      </c>
      <c r="L709" s="149">
        <v>0.51111111111111118</v>
      </c>
      <c r="M709" s="102" t="s">
        <v>39</v>
      </c>
      <c r="N709" s="149">
        <v>0.55277777777777781</v>
      </c>
      <c r="O709" s="102" t="s">
        <v>21</v>
      </c>
      <c r="P709" s="35" t="str">
        <f t="shared" si="410"/>
        <v>OK</v>
      </c>
      <c r="Q709" s="36">
        <f t="shared" si="411"/>
        <v>4.166666666666663E-2</v>
      </c>
      <c r="R709" s="36">
        <f t="shared" si="412"/>
        <v>6.94444444444553E-4</v>
      </c>
      <c r="S709" s="36">
        <f t="shared" si="413"/>
        <v>4.2361111111111183E-2</v>
      </c>
      <c r="T709" s="36">
        <f t="shared" si="415"/>
        <v>6.5277777777777712E-2</v>
      </c>
      <c r="U709" s="35">
        <v>29.7</v>
      </c>
      <c r="V709" s="35">
        <f>INDEX('Počty dní'!A:E,MATCH(E709,'Počty dní'!C:C,0),4)</f>
        <v>205</v>
      </c>
      <c r="W709" s="65">
        <f>V709*U709</f>
        <v>6088.5</v>
      </c>
      <c r="X709" s="1"/>
    </row>
    <row r="710" spans="1:24" x14ac:dyDescent="0.3">
      <c r="A710" s="96">
        <v>245</v>
      </c>
      <c r="B710" s="35">
        <v>2045</v>
      </c>
      <c r="C710" s="35" t="s">
        <v>18</v>
      </c>
      <c r="D710" s="132">
        <v>10</v>
      </c>
      <c r="E710" s="98" t="str">
        <f>CONCATENATE(C710,D710)</f>
        <v>X10</v>
      </c>
      <c r="F710" s="35" t="s">
        <v>110</v>
      </c>
      <c r="G710" s="132">
        <v>13</v>
      </c>
      <c r="H710" s="35" t="str">
        <f>CONCATENATE(F710,"/",G710)</f>
        <v>XXX119/13</v>
      </c>
      <c r="I710" s="97" t="s">
        <v>64</v>
      </c>
      <c r="J710" s="103" t="s">
        <v>64</v>
      </c>
      <c r="K710" s="99">
        <v>0.58402777777777781</v>
      </c>
      <c r="L710" s="149">
        <v>0.58472222222222225</v>
      </c>
      <c r="M710" s="101" t="s">
        <v>21</v>
      </c>
      <c r="N710" s="100">
        <v>0.60347222222222219</v>
      </c>
      <c r="O710" s="102" t="s">
        <v>94</v>
      </c>
      <c r="P710" s="35" t="str">
        <f t="shared" si="410"/>
        <v>OK</v>
      </c>
      <c r="Q710" s="36">
        <f t="shared" si="411"/>
        <v>1.8749999999999933E-2</v>
      </c>
      <c r="R710" s="36">
        <f t="shared" si="412"/>
        <v>6.9444444444444198E-4</v>
      </c>
      <c r="S710" s="36">
        <f t="shared" si="413"/>
        <v>1.9444444444444375E-2</v>
      </c>
      <c r="T710" s="36">
        <f t="shared" si="415"/>
        <v>3.125E-2</v>
      </c>
      <c r="U710" s="35">
        <v>15.6</v>
      </c>
      <c r="V710" s="35">
        <f>INDEX('Počty dní'!A:E,MATCH(E710,'Počty dní'!C:C,0),4)</f>
        <v>195</v>
      </c>
      <c r="W710" s="65">
        <f>V710*U710</f>
        <v>3042</v>
      </c>
      <c r="X710" s="1"/>
    </row>
    <row r="711" spans="1:24" x14ac:dyDescent="0.3">
      <c r="A711" s="96">
        <v>245</v>
      </c>
      <c r="B711" s="35">
        <v>2045</v>
      </c>
      <c r="C711" s="35" t="s">
        <v>18</v>
      </c>
      <c r="D711" s="132">
        <v>10</v>
      </c>
      <c r="E711" s="98" t="str">
        <f>CONCATENATE(C711,D711)</f>
        <v>X10</v>
      </c>
      <c r="F711" s="35" t="s">
        <v>110</v>
      </c>
      <c r="G711" s="132">
        <v>18</v>
      </c>
      <c r="H711" s="35" t="str">
        <f>CONCATENATE(F711,"/",G711)</f>
        <v>XXX119/18</v>
      </c>
      <c r="I711" s="97" t="s">
        <v>65</v>
      </c>
      <c r="J711" s="103" t="s">
        <v>64</v>
      </c>
      <c r="K711" s="99">
        <v>0.61875000000000002</v>
      </c>
      <c r="L711" s="100">
        <v>0.61944444444444446</v>
      </c>
      <c r="M711" s="102" t="s">
        <v>94</v>
      </c>
      <c r="N711" s="149">
        <v>0.6381944444444444</v>
      </c>
      <c r="O711" s="101" t="s">
        <v>21</v>
      </c>
      <c r="P711" s="35" t="str">
        <f t="shared" si="410"/>
        <v>OK</v>
      </c>
      <c r="Q711" s="36">
        <f t="shared" si="411"/>
        <v>1.8749999999999933E-2</v>
      </c>
      <c r="R711" s="36">
        <f t="shared" si="412"/>
        <v>6.9444444444444198E-4</v>
      </c>
      <c r="S711" s="36">
        <f t="shared" si="413"/>
        <v>1.9444444444444375E-2</v>
      </c>
      <c r="T711" s="36">
        <f t="shared" si="415"/>
        <v>1.5277777777777835E-2</v>
      </c>
      <c r="U711" s="35">
        <v>15.6</v>
      </c>
      <c r="V711" s="35">
        <f>INDEX('Počty dní'!A:E,MATCH(E711,'Počty dní'!C:C,0),4)</f>
        <v>195</v>
      </c>
      <c r="W711" s="65">
        <f>V711*U711</f>
        <v>3042</v>
      </c>
      <c r="X711" s="1"/>
    </row>
    <row r="712" spans="1:24" ht="15" thickBot="1" x14ac:dyDescent="0.35">
      <c r="A712" s="108">
        <v>245</v>
      </c>
      <c r="B712" s="37">
        <v>2045</v>
      </c>
      <c r="C712" s="37" t="s">
        <v>18</v>
      </c>
      <c r="D712" s="179"/>
      <c r="E712" s="110" t="str">
        <f t="shared" si="408"/>
        <v>X</v>
      </c>
      <c r="F712" s="37" t="s">
        <v>107</v>
      </c>
      <c r="G712" s="150">
        <v>23</v>
      </c>
      <c r="H712" s="37" t="str">
        <f t="shared" si="409"/>
        <v>XXX110/23</v>
      </c>
      <c r="I712" s="109" t="s">
        <v>64</v>
      </c>
      <c r="J712" s="151" t="s">
        <v>64</v>
      </c>
      <c r="K712" s="111">
        <v>0.64583333333333337</v>
      </c>
      <c r="L712" s="179">
        <v>0.64930555555555558</v>
      </c>
      <c r="M712" s="114" t="s">
        <v>21</v>
      </c>
      <c r="N712" s="180">
        <v>0.68819444444444444</v>
      </c>
      <c r="O712" s="114" t="s">
        <v>90</v>
      </c>
      <c r="P712" s="37"/>
      <c r="Q712" s="68">
        <f t="shared" si="411"/>
        <v>3.8888888888888862E-2</v>
      </c>
      <c r="R712" s="68">
        <f t="shared" si="412"/>
        <v>3.4722222222222099E-3</v>
      </c>
      <c r="S712" s="68">
        <f t="shared" si="413"/>
        <v>4.2361111111111072E-2</v>
      </c>
      <c r="T712" s="68">
        <f t="shared" si="415"/>
        <v>7.6388888888889728E-3</v>
      </c>
      <c r="U712" s="37">
        <v>32.799999999999997</v>
      </c>
      <c r="V712" s="37">
        <f>INDEX('Počty dní'!A:E,MATCH(E712,'Počty dní'!C:C,0),4)</f>
        <v>205</v>
      </c>
      <c r="W712" s="69">
        <f t="shared" si="414"/>
        <v>6723.9999999999991</v>
      </c>
      <c r="X712" s="1"/>
    </row>
    <row r="713" spans="1:24" ht="15" thickBot="1" x14ac:dyDescent="0.35">
      <c r="A713" s="115" t="str">
        <f ca="1">CONCATENATE(INDIRECT("R[-3]C[0]",FALSE),"celkem")</f>
        <v>245celkem</v>
      </c>
      <c r="B713" s="70"/>
      <c r="C713" s="70" t="str">
        <f ca="1">INDIRECT("R[-1]C[12]",FALSE)</f>
        <v>Křižanov,,nám.</v>
      </c>
      <c r="D713" s="80"/>
      <c r="E713" s="70"/>
      <c r="F713" s="80"/>
      <c r="G713" s="70"/>
      <c r="H713" s="116"/>
      <c r="I713" s="117"/>
      <c r="J713" s="198" t="str">
        <f ca="1">INDIRECT("R[-3]C[0]",FALSE)</f>
        <v>V</v>
      </c>
      <c r="K713" s="119"/>
      <c r="L713" s="120"/>
      <c r="M713" s="121"/>
      <c r="N713" s="120"/>
      <c r="O713" s="122"/>
      <c r="P713" s="70"/>
      <c r="Q713" s="71">
        <f>SUM(Q703:Q712)</f>
        <v>0.27083333333333304</v>
      </c>
      <c r="R713" s="71">
        <f>SUM(R703:R712)</f>
        <v>1.3194444444444564E-2</v>
      </c>
      <c r="S713" s="71">
        <f>SUM(S703:S712)</f>
        <v>0.28402777777777755</v>
      </c>
      <c r="T713" s="71">
        <f>SUM(T703:T712)</f>
        <v>0.22152777777777785</v>
      </c>
      <c r="U713" s="72">
        <f>SUM(U703:U712)</f>
        <v>223.69999999999993</v>
      </c>
      <c r="V713" s="73"/>
      <c r="W713" s="74">
        <f>SUM(W703:W712)</f>
        <v>45454.5</v>
      </c>
      <c r="X713" s="1"/>
    </row>
    <row r="714" spans="1:24" x14ac:dyDescent="0.3">
      <c r="A714" s="123"/>
      <c r="F714" s="29"/>
      <c r="H714" s="124"/>
      <c r="I714" s="125"/>
      <c r="J714" s="201"/>
      <c r="K714" s="38"/>
      <c r="L714" s="175"/>
      <c r="M714" s="88"/>
      <c r="N714" s="175"/>
      <c r="O714" s="128"/>
      <c r="Q714" s="40"/>
      <c r="R714" s="40"/>
      <c r="S714" s="40"/>
      <c r="T714" s="40"/>
      <c r="U714" s="41"/>
      <c r="W714" s="41"/>
      <c r="X714" s="1"/>
    </row>
    <row r="715" spans="1:24" ht="15" thickBot="1" x14ac:dyDescent="0.35">
      <c r="D715" s="164"/>
      <c r="E715" s="43"/>
      <c r="G715" s="165"/>
      <c r="J715" s="166"/>
      <c r="K715" s="42"/>
      <c r="L715" s="167"/>
      <c r="M715" s="140"/>
      <c r="N715" s="168"/>
      <c r="O715" s="141"/>
      <c r="X715" s="1"/>
    </row>
    <row r="716" spans="1:24" x14ac:dyDescent="0.3">
      <c r="A716" s="89">
        <v>246</v>
      </c>
      <c r="B716" s="32">
        <v>2046</v>
      </c>
      <c r="C716" s="32" t="s">
        <v>18</v>
      </c>
      <c r="D716" s="191"/>
      <c r="E716" s="91" t="str">
        <f t="shared" ref="E716:E727" si="416">CONCATENATE(C716,D716)</f>
        <v>X</v>
      </c>
      <c r="F716" s="32" t="s">
        <v>107</v>
      </c>
      <c r="G716" s="190">
        <v>6</v>
      </c>
      <c r="H716" s="32" t="str">
        <f t="shared" ref="H716:H727" si="417">CONCATENATE(F716,"/",G716)</f>
        <v>XXX110/6</v>
      </c>
      <c r="I716" s="90" t="s">
        <v>65</v>
      </c>
      <c r="J716" s="90" t="s">
        <v>64</v>
      </c>
      <c r="K716" s="92">
        <v>0.24027777777777778</v>
      </c>
      <c r="L716" s="191">
        <v>0.24166666666666667</v>
      </c>
      <c r="M716" s="94" t="s">
        <v>31</v>
      </c>
      <c r="N716" s="93">
        <v>0.2673611111111111</v>
      </c>
      <c r="O716" s="94" t="s">
        <v>21</v>
      </c>
      <c r="P716" s="32" t="str">
        <f t="shared" ref="P716:P726" si="418">IF(M717=O716,"OK","POZOR")</f>
        <v>OK</v>
      </c>
      <c r="Q716" s="67">
        <f t="shared" ref="Q716:Q727" si="419">IF(ISNUMBER(G716),N716-L716,IF(F716="přejezd",N716-L716,0))</f>
        <v>2.5694444444444436E-2</v>
      </c>
      <c r="R716" s="67">
        <f t="shared" ref="R716:R727" si="420">IF(ISNUMBER(G716),L716-K716,0)</f>
        <v>1.388888888888884E-3</v>
      </c>
      <c r="S716" s="67">
        <f t="shared" ref="S716:S727" si="421">Q716+R716</f>
        <v>2.708333333333332E-2</v>
      </c>
      <c r="T716" s="67"/>
      <c r="U716" s="32">
        <v>20.5</v>
      </c>
      <c r="V716" s="32">
        <f>INDEX('Počty dní'!A:E,MATCH(E716,'Počty dní'!C:C,0),4)</f>
        <v>205</v>
      </c>
      <c r="W716" s="33">
        <f>V716*U716</f>
        <v>4202.5</v>
      </c>
      <c r="X716" s="1"/>
    </row>
    <row r="717" spans="1:24" x14ac:dyDescent="0.3">
      <c r="A717" s="96">
        <v>246</v>
      </c>
      <c r="B717" s="35">
        <v>2046</v>
      </c>
      <c r="C717" s="35" t="s">
        <v>18</v>
      </c>
      <c r="D717" s="132">
        <v>10</v>
      </c>
      <c r="E717" s="98" t="str">
        <f t="shared" si="416"/>
        <v>X10</v>
      </c>
      <c r="F717" s="35" t="s">
        <v>108</v>
      </c>
      <c r="G717" s="132">
        <v>5</v>
      </c>
      <c r="H717" s="35" t="str">
        <f t="shared" si="417"/>
        <v>XXX117/5</v>
      </c>
      <c r="I717" s="97" t="s">
        <v>65</v>
      </c>
      <c r="J717" s="103" t="s">
        <v>64</v>
      </c>
      <c r="K717" s="99">
        <v>0.2673611111111111</v>
      </c>
      <c r="L717" s="100">
        <v>0.2673611111111111</v>
      </c>
      <c r="M717" s="101" t="s">
        <v>21</v>
      </c>
      <c r="N717" s="100">
        <v>0.28333333333333333</v>
      </c>
      <c r="O717" s="101" t="s">
        <v>87</v>
      </c>
      <c r="P717" s="35" t="str">
        <f t="shared" si="418"/>
        <v>OK</v>
      </c>
      <c r="Q717" s="36">
        <f t="shared" si="419"/>
        <v>1.5972222222222221E-2</v>
      </c>
      <c r="R717" s="36">
        <f t="shared" si="420"/>
        <v>0</v>
      </c>
      <c r="S717" s="36">
        <f t="shared" si="421"/>
        <v>1.5972222222222221E-2</v>
      </c>
      <c r="T717" s="36">
        <f t="shared" ref="T717:T727" si="422">K717-N716</f>
        <v>0</v>
      </c>
      <c r="U717" s="35">
        <v>16.2</v>
      </c>
      <c r="V717" s="35">
        <f>INDEX('Počty dní'!A:E,MATCH(E717,'Počty dní'!C:C,0),4)</f>
        <v>195</v>
      </c>
      <c r="W717" s="65">
        <f t="shared" ref="W717:W727" si="423">V717*U717</f>
        <v>3159</v>
      </c>
      <c r="X717" s="1"/>
    </row>
    <row r="718" spans="1:24" x14ac:dyDescent="0.3">
      <c r="A718" s="96">
        <v>246</v>
      </c>
      <c r="B718" s="35">
        <v>2046</v>
      </c>
      <c r="C718" s="35" t="s">
        <v>18</v>
      </c>
      <c r="D718" s="132">
        <v>10</v>
      </c>
      <c r="E718" s="98" t="str">
        <f t="shared" si="416"/>
        <v>X10</v>
      </c>
      <c r="F718" s="35" t="s">
        <v>108</v>
      </c>
      <c r="G718" s="132">
        <v>8</v>
      </c>
      <c r="H718" s="35" t="str">
        <f t="shared" si="417"/>
        <v>XXX117/8</v>
      </c>
      <c r="I718" s="97" t="s">
        <v>64</v>
      </c>
      <c r="J718" s="103" t="s">
        <v>64</v>
      </c>
      <c r="K718" s="99">
        <v>0.28680555555555559</v>
      </c>
      <c r="L718" s="100">
        <v>0.28750000000000003</v>
      </c>
      <c r="M718" s="101" t="s">
        <v>87</v>
      </c>
      <c r="N718" s="100">
        <v>0.31111111111111112</v>
      </c>
      <c r="O718" s="101" t="s">
        <v>21</v>
      </c>
      <c r="P718" s="35" t="str">
        <f t="shared" si="418"/>
        <v>OK</v>
      </c>
      <c r="Q718" s="36">
        <f t="shared" si="419"/>
        <v>2.3611111111111083E-2</v>
      </c>
      <c r="R718" s="36">
        <f t="shared" si="420"/>
        <v>6.9444444444444198E-4</v>
      </c>
      <c r="S718" s="36">
        <f t="shared" si="421"/>
        <v>2.4305555555555525E-2</v>
      </c>
      <c r="T718" s="36">
        <f t="shared" si="422"/>
        <v>3.4722222222222654E-3</v>
      </c>
      <c r="U718" s="35">
        <v>18.3</v>
      </c>
      <c r="V718" s="35">
        <f>INDEX('Počty dní'!A:E,MATCH(E718,'Počty dní'!C:C,0),4)</f>
        <v>195</v>
      </c>
      <c r="W718" s="65">
        <f t="shared" si="423"/>
        <v>3568.5</v>
      </c>
      <c r="X718" s="1"/>
    </row>
    <row r="719" spans="1:24" x14ac:dyDescent="0.3">
      <c r="A719" s="96">
        <v>246</v>
      </c>
      <c r="B719" s="35">
        <v>2046</v>
      </c>
      <c r="C719" s="35" t="s">
        <v>18</v>
      </c>
      <c r="D719" s="132"/>
      <c r="E719" s="98" t="str">
        <f t="shared" si="416"/>
        <v>X</v>
      </c>
      <c r="F719" s="35" t="s">
        <v>108</v>
      </c>
      <c r="G719" s="132">
        <v>11</v>
      </c>
      <c r="H719" s="35" t="str">
        <f t="shared" si="417"/>
        <v>XXX117/11</v>
      </c>
      <c r="I719" s="97" t="s">
        <v>65</v>
      </c>
      <c r="J719" s="103" t="s">
        <v>64</v>
      </c>
      <c r="K719" s="99">
        <v>0.3576388888888889</v>
      </c>
      <c r="L719" s="100">
        <v>0.35902777777777778</v>
      </c>
      <c r="M719" s="101" t="s">
        <v>21</v>
      </c>
      <c r="N719" s="100">
        <v>0.39374999999999999</v>
      </c>
      <c r="O719" s="101" t="s">
        <v>43</v>
      </c>
      <c r="P719" s="35" t="str">
        <f t="shared" si="418"/>
        <v>OK</v>
      </c>
      <c r="Q719" s="36">
        <f t="shared" si="419"/>
        <v>3.472222222222221E-2</v>
      </c>
      <c r="R719" s="36">
        <f t="shared" si="420"/>
        <v>1.388888888888884E-3</v>
      </c>
      <c r="S719" s="36">
        <f t="shared" si="421"/>
        <v>3.6111111111111094E-2</v>
      </c>
      <c r="T719" s="36">
        <f t="shared" si="422"/>
        <v>4.6527777777777779E-2</v>
      </c>
      <c r="U719" s="35">
        <v>31.6</v>
      </c>
      <c r="V719" s="35">
        <f>INDEX('Počty dní'!A:E,MATCH(E719,'Počty dní'!C:C,0),4)</f>
        <v>205</v>
      </c>
      <c r="W719" s="65">
        <f t="shared" si="423"/>
        <v>6478</v>
      </c>
      <c r="X719" s="1"/>
    </row>
    <row r="720" spans="1:24" x14ac:dyDescent="0.3">
      <c r="A720" s="96">
        <v>246</v>
      </c>
      <c r="B720" s="35">
        <v>2046</v>
      </c>
      <c r="C720" s="34" t="s">
        <v>18</v>
      </c>
      <c r="D720" s="103"/>
      <c r="E720" s="34" t="str">
        <f t="shared" si="416"/>
        <v>X</v>
      </c>
      <c r="F720" s="34" t="s">
        <v>121</v>
      </c>
      <c r="G720" s="34">
        <v>11</v>
      </c>
      <c r="H720" s="34" t="str">
        <f t="shared" si="417"/>
        <v>XXX145/11</v>
      </c>
      <c r="I720" s="103" t="s">
        <v>65</v>
      </c>
      <c r="J720" s="103" t="s">
        <v>64</v>
      </c>
      <c r="K720" s="104">
        <v>0.50138888888888888</v>
      </c>
      <c r="L720" s="105">
        <v>0.50347222222222221</v>
      </c>
      <c r="M720" s="34" t="s">
        <v>43</v>
      </c>
      <c r="N720" s="105">
        <v>0.54999999999999993</v>
      </c>
      <c r="O720" s="34" t="s">
        <v>19</v>
      </c>
      <c r="P720" s="35" t="str">
        <f t="shared" si="418"/>
        <v>OK</v>
      </c>
      <c r="Q720" s="36">
        <f t="shared" si="419"/>
        <v>4.6527777777777724E-2</v>
      </c>
      <c r="R720" s="36">
        <f t="shared" si="420"/>
        <v>2.0833333333333259E-3</v>
      </c>
      <c r="S720" s="36">
        <f t="shared" si="421"/>
        <v>4.8611111111111049E-2</v>
      </c>
      <c r="T720" s="36">
        <f t="shared" si="422"/>
        <v>0.1076388888888889</v>
      </c>
      <c r="U720" s="35">
        <v>38.4</v>
      </c>
      <c r="V720" s="35">
        <f>INDEX('Počty dní'!A:E,MATCH(E720,'Počty dní'!C:C,0),4)</f>
        <v>205</v>
      </c>
      <c r="W720" s="65">
        <f t="shared" si="423"/>
        <v>7872</v>
      </c>
      <c r="X720" s="1"/>
    </row>
    <row r="721" spans="1:48" x14ac:dyDescent="0.3">
      <c r="A721" s="96">
        <v>246</v>
      </c>
      <c r="B721" s="35">
        <v>2046</v>
      </c>
      <c r="C721" s="35" t="s">
        <v>18</v>
      </c>
      <c r="D721" s="97"/>
      <c r="E721" s="35" t="str">
        <f t="shared" si="416"/>
        <v>X</v>
      </c>
      <c r="F721" s="35" t="s">
        <v>72</v>
      </c>
      <c r="G721" s="35"/>
      <c r="H721" s="35" t="str">
        <f t="shared" si="417"/>
        <v>přejezd/</v>
      </c>
      <c r="I721" s="103"/>
      <c r="J721" s="103" t="s">
        <v>64</v>
      </c>
      <c r="K721" s="99">
        <v>0.5625</v>
      </c>
      <c r="L721" s="100">
        <v>0.5625</v>
      </c>
      <c r="M721" s="102" t="str">
        <f>O720</f>
        <v>Nové Město na Mor.,,centrum</v>
      </c>
      <c r="N721" s="100">
        <v>0.56458333333333333</v>
      </c>
      <c r="O721" s="102" t="str">
        <f>M722</f>
        <v>Nové Město na Mor.,,Dopravní terminál</v>
      </c>
      <c r="P721" s="35" t="str">
        <f t="shared" si="418"/>
        <v>OK</v>
      </c>
      <c r="Q721" s="36">
        <f t="shared" si="419"/>
        <v>2.0833333333333259E-3</v>
      </c>
      <c r="R721" s="36">
        <f t="shared" si="420"/>
        <v>0</v>
      </c>
      <c r="S721" s="36">
        <f t="shared" si="421"/>
        <v>2.0833333333333259E-3</v>
      </c>
      <c r="T721" s="36">
        <f t="shared" si="422"/>
        <v>1.2500000000000067E-2</v>
      </c>
      <c r="U721" s="35">
        <v>0</v>
      </c>
      <c r="V721" s="35">
        <f>INDEX('Počty dní'!A:E,MATCH(E721,'Počty dní'!C:C,0),4)</f>
        <v>205</v>
      </c>
      <c r="W721" s="65">
        <f t="shared" si="423"/>
        <v>0</v>
      </c>
      <c r="X721" s="1"/>
      <c r="AL721" s="24"/>
      <c r="AM721" s="24"/>
      <c r="AP721" s="7"/>
      <c r="AQ721" s="7"/>
      <c r="AR721" s="7"/>
      <c r="AS721" s="7"/>
      <c r="AT721" s="7"/>
      <c r="AU721" s="25"/>
      <c r="AV721" s="25"/>
    </row>
    <row r="722" spans="1:48" x14ac:dyDescent="0.3">
      <c r="A722" s="96">
        <v>246</v>
      </c>
      <c r="B722" s="35">
        <v>2046</v>
      </c>
      <c r="C722" s="34" t="s">
        <v>18</v>
      </c>
      <c r="D722" s="103"/>
      <c r="E722" s="34" t="str">
        <f t="shared" si="416"/>
        <v>X</v>
      </c>
      <c r="F722" s="34" t="s">
        <v>114</v>
      </c>
      <c r="G722" s="34">
        <v>7</v>
      </c>
      <c r="H722" s="34" t="str">
        <f t="shared" si="417"/>
        <v>XXX138/7</v>
      </c>
      <c r="I722" s="97" t="s">
        <v>64</v>
      </c>
      <c r="J722" s="103" t="s">
        <v>64</v>
      </c>
      <c r="K722" s="104">
        <v>0.56458333333333333</v>
      </c>
      <c r="L722" s="105">
        <v>0.56597222222222221</v>
      </c>
      <c r="M722" s="34" t="s">
        <v>28</v>
      </c>
      <c r="N722" s="105">
        <v>0.58958333333333335</v>
      </c>
      <c r="O722" s="34" t="s">
        <v>96</v>
      </c>
      <c r="P722" s="35" t="str">
        <f t="shared" si="418"/>
        <v>OK</v>
      </c>
      <c r="Q722" s="36">
        <f t="shared" si="419"/>
        <v>2.3611111111111138E-2</v>
      </c>
      <c r="R722" s="36">
        <f t="shared" si="420"/>
        <v>1.388888888888884E-3</v>
      </c>
      <c r="S722" s="36">
        <f t="shared" si="421"/>
        <v>2.5000000000000022E-2</v>
      </c>
      <c r="T722" s="36">
        <f t="shared" si="422"/>
        <v>0</v>
      </c>
      <c r="U722" s="35">
        <v>23.5</v>
      </c>
      <c r="V722" s="35">
        <f>INDEX('Počty dní'!A:E,MATCH(E722,'Počty dní'!C:C,0),4)</f>
        <v>205</v>
      </c>
      <c r="W722" s="65">
        <f t="shared" si="423"/>
        <v>4817.5</v>
      </c>
      <c r="X722" s="1"/>
    </row>
    <row r="723" spans="1:48" x14ac:dyDescent="0.3">
      <c r="A723" s="96">
        <v>246</v>
      </c>
      <c r="B723" s="35">
        <v>2046</v>
      </c>
      <c r="C723" s="34" t="s">
        <v>18</v>
      </c>
      <c r="D723" s="103"/>
      <c r="E723" s="34" t="str">
        <f t="shared" si="416"/>
        <v>X</v>
      </c>
      <c r="F723" s="34" t="s">
        <v>114</v>
      </c>
      <c r="G723" s="34">
        <v>10</v>
      </c>
      <c r="H723" s="34" t="str">
        <f t="shared" si="417"/>
        <v>XXX138/10</v>
      </c>
      <c r="I723" s="97" t="s">
        <v>65</v>
      </c>
      <c r="J723" s="103" t="s">
        <v>64</v>
      </c>
      <c r="K723" s="104">
        <v>0.59375</v>
      </c>
      <c r="L723" s="105">
        <v>0.59513888888888888</v>
      </c>
      <c r="M723" s="34" t="s">
        <v>96</v>
      </c>
      <c r="N723" s="105">
        <v>0.62013888888888891</v>
      </c>
      <c r="O723" s="34" t="s">
        <v>28</v>
      </c>
      <c r="P723" s="35" t="str">
        <f t="shared" si="418"/>
        <v>OK</v>
      </c>
      <c r="Q723" s="36">
        <f t="shared" si="419"/>
        <v>2.5000000000000022E-2</v>
      </c>
      <c r="R723" s="36">
        <f t="shared" si="420"/>
        <v>1.388888888888884E-3</v>
      </c>
      <c r="S723" s="36">
        <f t="shared" si="421"/>
        <v>2.6388888888888906E-2</v>
      </c>
      <c r="T723" s="36">
        <f t="shared" si="422"/>
        <v>4.1666666666666519E-3</v>
      </c>
      <c r="U723" s="35">
        <v>23.5</v>
      </c>
      <c r="V723" s="35">
        <f>INDEX('Počty dní'!A:E,MATCH(E723,'Počty dní'!C:C,0),4)</f>
        <v>205</v>
      </c>
      <c r="W723" s="65">
        <f t="shared" si="423"/>
        <v>4817.5</v>
      </c>
      <c r="X723" s="1"/>
    </row>
    <row r="724" spans="1:48" x14ac:dyDescent="0.3">
      <c r="A724" s="96">
        <v>246</v>
      </c>
      <c r="B724" s="35">
        <v>2046</v>
      </c>
      <c r="C724" s="34" t="s">
        <v>18</v>
      </c>
      <c r="D724" s="103"/>
      <c r="E724" s="34" t="str">
        <f t="shared" si="416"/>
        <v>X</v>
      </c>
      <c r="F724" s="34" t="s">
        <v>115</v>
      </c>
      <c r="G724" s="34">
        <v>11</v>
      </c>
      <c r="H724" s="34" t="str">
        <f t="shared" si="417"/>
        <v>XXX139/11</v>
      </c>
      <c r="I724" s="103" t="s">
        <v>65</v>
      </c>
      <c r="J724" s="103" t="s">
        <v>64</v>
      </c>
      <c r="K724" s="104">
        <v>0.625</v>
      </c>
      <c r="L724" s="105">
        <v>0.62847222222222221</v>
      </c>
      <c r="M724" s="34" t="s">
        <v>28</v>
      </c>
      <c r="N724" s="105">
        <v>0.64652777777777781</v>
      </c>
      <c r="O724" s="34" t="s">
        <v>31</v>
      </c>
      <c r="P724" s="35" t="str">
        <f t="shared" si="418"/>
        <v>OK</v>
      </c>
      <c r="Q724" s="36">
        <f t="shared" si="419"/>
        <v>1.8055555555555602E-2</v>
      </c>
      <c r="R724" s="36">
        <f t="shared" si="420"/>
        <v>3.4722222222222099E-3</v>
      </c>
      <c r="S724" s="36">
        <f t="shared" si="421"/>
        <v>2.1527777777777812E-2</v>
      </c>
      <c r="T724" s="36">
        <f t="shared" si="422"/>
        <v>4.8611111111110938E-3</v>
      </c>
      <c r="U724" s="35">
        <v>14.5</v>
      </c>
      <c r="V724" s="35">
        <f>INDEX('Počty dní'!A:E,MATCH(E724,'Počty dní'!C:C,0),4)</f>
        <v>205</v>
      </c>
      <c r="W724" s="65">
        <f t="shared" si="423"/>
        <v>2972.5</v>
      </c>
      <c r="X724" s="1"/>
    </row>
    <row r="725" spans="1:48" x14ac:dyDescent="0.3">
      <c r="A725" s="96">
        <v>246</v>
      </c>
      <c r="B725" s="35">
        <v>2046</v>
      </c>
      <c r="C725" s="34" t="s">
        <v>18</v>
      </c>
      <c r="D725" s="103"/>
      <c r="E725" s="34" t="str">
        <f t="shared" si="416"/>
        <v>X</v>
      </c>
      <c r="F725" s="34" t="s">
        <v>115</v>
      </c>
      <c r="G725" s="34">
        <v>16</v>
      </c>
      <c r="H725" s="34" t="str">
        <f t="shared" si="417"/>
        <v>XXX139/16</v>
      </c>
      <c r="I725" s="103" t="s">
        <v>65</v>
      </c>
      <c r="J725" s="103" t="s">
        <v>64</v>
      </c>
      <c r="K725" s="104">
        <v>0.6479166666666667</v>
      </c>
      <c r="L725" s="105">
        <v>0.65</v>
      </c>
      <c r="M725" s="34" t="s">
        <v>31</v>
      </c>
      <c r="N725" s="105">
        <v>0.66805555555555562</v>
      </c>
      <c r="O725" s="34" t="s">
        <v>19</v>
      </c>
      <c r="P725" s="35" t="str">
        <f t="shared" si="418"/>
        <v>OK</v>
      </c>
      <c r="Q725" s="36">
        <f t="shared" si="419"/>
        <v>1.8055555555555602E-2</v>
      </c>
      <c r="R725" s="36">
        <f t="shared" si="420"/>
        <v>2.0833333333333259E-3</v>
      </c>
      <c r="S725" s="36">
        <f t="shared" si="421"/>
        <v>2.0138888888888928E-2</v>
      </c>
      <c r="T725" s="36">
        <f t="shared" si="422"/>
        <v>1.388888888888884E-3</v>
      </c>
      <c r="U725" s="35">
        <v>13.4</v>
      </c>
      <c r="V725" s="35">
        <f>INDEX('Počty dní'!A:E,MATCH(E725,'Počty dní'!C:C,0),4)</f>
        <v>205</v>
      </c>
      <c r="W725" s="65">
        <f t="shared" si="423"/>
        <v>2747</v>
      </c>
      <c r="X725" s="1"/>
    </row>
    <row r="726" spans="1:48" x14ac:dyDescent="0.3">
      <c r="A726" s="96">
        <v>246</v>
      </c>
      <c r="B726" s="35">
        <v>2046</v>
      </c>
      <c r="C726" s="34" t="s">
        <v>18</v>
      </c>
      <c r="D726" s="103"/>
      <c r="E726" s="34" t="str">
        <f t="shared" si="416"/>
        <v>X</v>
      </c>
      <c r="F726" s="34" t="s">
        <v>121</v>
      </c>
      <c r="G726" s="34">
        <v>20</v>
      </c>
      <c r="H726" s="34" t="str">
        <f t="shared" si="417"/>
        <v>XXX145/20</v>
      </c>
      <c r="I726" s="103" t="s">
        <v>65</v>
      </c>
      <c r="J726" s="103" t="s">
        <v>64</v>
      </c>
      <c r="K726" s="104">
        <v>0.69791666666666663</v>
      </c>
      <c r="L726" s="105">
        <v>0.69930555555555562</v>
      </c>
      <c r="M726" s="34" t="s">
        <v>19</v>
      </c>
      <c r="N726" s="105">
        <v>0.74652777777777779</v>
      </c>
      <c r="O726" s="34" t="s">
        <v>43</v>
      </c>
      <c r="P726" s="35" t="str">
        <f t="shared" si="418"/>
        <v>OK</v>
      </c>
      <c r="Q726" s="36">
        <f t="shared" si="419"/>
        <v>4.7222222222222165E-2</v>
      </c>
      <c r="R726" s="36">
        <f t="shared" si="420"/>
        <v>1.388888888888995E-3</v>
      </c>
      <c r="S726" s="36">
        <f t="shared" si="421"/>
        <v>4.861111111111116E-2</v>
      </c>
      <c r="T726" s="36">
        <f t="shared" si="422"/>
        <v>2.9861111111111005E-2</v>
      </c>
      <c r="U726" s="35">
        <v>38.4</v>
      </c>
      <c r="V726" s="35">
        <f>INDEX('Počty dní'!A:E,MATCH(E726,'Počty dní'!C:C,0),4)</f>
        <v>205</v>
      </c>
      <c r="W726" s="65">
        <f t="shared" si="423"/>
        <v>7872</v>
      </c>
      <c r="X726" s="1"/>
    </row>
    <row r="727" spans="1:48" ht="15" thickBot="1" x14ac:dyDescent="0.35">
      <c r="A727" s="108">
        <v>246</v>
      </c>
      <c r="B727" s="37">
        <v>2046</v>
      </c>
      <c r="C727" s="75" t="s">
        <v>18</v>
      </c>
      <c r="D727" s="151"/>
      <c r="E727" s="75" t="str">
        <f t="shared" si="416"/>
        <v>X</v>
      </c>
      <c r="F727" s="75" t="s">
        <v>121</v>
      </c>
      <c r="G727" s="75">
        <v>19</v>
      </c>
      <c r="H727" s="75" t="str">
        <f t="shared" si="417"/>
        <v>XXX145/19</v>
      </c>
      <c r="I727" s="151" t="s">
        <v>65</v>
      </c>
      <c r="J727" s="151" t="s">
        <v>64</v>
      </c>
      <c r="K727" s="173">
        <v>0.75208333333333333</v>
      </c>
      <c r="L727" s="174">
        <v>0.75347222222222221</v>
      </c>
      <c r="M727" s="75" t="s">
        <v>43</v>
      </c>
      <c r="N727" s="174">
        <v>0.78472222222222221</v>
      </c>
      <c r="O727" s="75" t="s">
        <v>31</v>
      </c>
      <c r="P727" s="37"/>
      <c r="Q727" s="68">
        <f t="shared" si="419"/>
        <v>3.125E-2</v>
      </c>
      <c r="R727" s="68">
        <f t="shared" si="420"/>
        <v>1.388888888888884E-3</v>
      </c>
      <c r="S727" s="68">
        <f t="shared" si="421"/>
        <v>3.2638888888888884E-2</v>
      </c>
      <c r="T727" s="68">
        <f t="shared" si="422"/>
        <v>5.5555555555555358E-3</v>
      </c>
      <c r="U727" s="37">
        <v>25.7</v>
      </c>
      <c r="V727" s="37">
        <f>INDEX('Počty dní'!A:E,MATCH(E727,'Počty dní'!C:C,0),4)</f>
        <v>205</v>
      </c>
      <c r="W727" s="69">
        <f t="shared" si="423"/>
        <v>5268.5</v>
      </c>
      <c r="X727" s="1"/>
    </row>
    <row r="728" spans="1:48" ht="15" thickBot="1" x14ac:dyDescent="0.35">
      <c r="A728" s="115" t="str">
        <f ca="1">CONCATENATE(INDIRECT("R[-3]C[0]",FALSE),"celkem")</f>
        <v>246celkem</v>
      </c>
      <c r="B728" s="70"/>
      <c r="C728" s="70" t="str">
        <f ca="1">INDIRECT("R[-1]C[12]",FALSE)</f>
        <v>Bobrová,Dolní Bobrová</v>
      </c>
      <c r="D728" s="80"/>
      <c r="E728" s="70"/>
      <c r="F728" s="80"/>
      <c r="G728" s="70"/>
      <c r="H728" s="116"/>
      <c r="I728" s="117"/>
      <c r="J728" s="198" t="str">
        <f ca="1">INDIRECT("R[-3]C[0]",FALSE)</f>
        <v>V</v>
      </c>
      <c r="K728" s="119"/>
      <c r="L728" s="120"/>
      <c r="M728" s="121"/>
      <c r="N728" s="120"/>
      <c r="O728" s="122"/>
      <c r="P728" s="70"/>
      <c r="Q728" s="71">
        <f>SUM(Q716:Q727)</f>
        <v>0.31180555555555556</v>
      </c>
      <c r="R728" s="71">
        <f>SUM(R716:R727)</f>
        <v>1.6666666666666718E-2</v>
      </c>
      <c r="S728" s="71">
        <f>SUM(S716:S727)</f>
        <v>0.32847222222222228</v>
      </c>
      <c r="T728" s="71">
        <f>SUM(T716:T727)</f>
        <v>0.21597222222222218</v>
      </c>
      <c r="U728" s="72">
        <f>SUM(U716:U727)</f>
        <v>264</v>
      </c>
      <c r="V728" s="73"/>
      <c r="W728" s="74">
        <f>SUM(W716:W727)</f>
        <v>53775</v>
      </c>
      <c r="X728" s="1"/>
    </row>
    <row r="729" spans="1:48" x14ac:dyDescent="0.3">
      <c r="D729" s="168"/>
      <c r="E729" s="43"/>
      <c r="G729" s="165"/>
      <c r="J729" s="166"/>
      <c r="K729" s="42"/>
      <c r="L729" s="167"/>
      <c r="M729" s="140"/>
      <c r="N729" s="168"/>
      <c r="O729" s="141"/>
      <c r="X729" s="1"/>
    </row>
    <row r="730" spans="1:48" ht="15" thickBot="1" x14ac:dyDescent="0.35">
      <c r="D730" s="165"/>
      <c r="E730" s="43"/>
      <c r="G730" s="165"/>
      <c r="J730" s="166"/>
      <c r="K730" s="42"/>
      <c r="L730" s="139"/>
      <c r="M730" s="140"/>
      <c r="N730" s="139"/>
      <c r="O730" s="140"/>
      <c r="X730" s="1"/>
    </row>
    <row r="731" spans="1:48" x14ac:dyDescent="0.3">
      <c r="A731" s="89">
        <v>247</v>
      </c>
      <c r="B731" s="32">
        <v>2047</v>
      </c>
      <c r="C731" s="32" t="s">
        <v>18</v>
      </c>
      <c r="D731" s="202"/>
      <c r="E731" s="91" t="str">
        <f t="shared" ref="E731:E743" si="424">CONCATENATE(C731,D731)</f>
        <v>X</v>
      </c>
      <c r="F731" s="32" t="s">
        <v>107</v>
      </c>
      <c r="G731" s="190">
        <v>4</v>
      </c>
      <c r="H731" s="32" t="str">
        <f t="shared" ref="H731:H743" si="425">CONCATENATE(F731,"/",G731)</f>
        <v>XXX110/4</v>
      </c>
      <c r="I731" s="90" t="s">
        <v>64</v>
      </c>
      <c r="J731" s="90" t="s">
        <v>64</v>
      </c>
      <c r="K731" s="92">
        <v>0.21249999999999999</v>
      </c>
      <c r="L731" s="191">
        <v>0.21388888888888891</v>
      </c>
      <c r="M731" s="94" t="s">
        <v>31</v>
      </c>
      <c r="N731" s="93">
        <v>0.23819444444444446</v>
      </c>
      <c r="O731" s="95" t="s">
        <v>52</v>
      </c>
      <c r="P731" s="32" t="str">
        <f t="shared" ref="P731:P738" si="426">IF(M732=O731,"OK","POZOR")</f>
        <v>OK</v>
      </c>
      <c r="Q731" s="67">
        <f t="shared" ref="Q731:Q743" si="427">IF(ISNUMBER(G731),N731-L731,IF(F731="přejezd",N731-L731,0))</f>
        <v>2.4305555555555552E-2</v>
      </c>
      <c r="R731" s="67">
        <f t="shared" ref="R731:R743" si="428">IF(ISNUMBER(G731),L731-K731,0)</f>
        <v>1.3888888888889117E-3</v>
      </c>
      <c r="S731" s="67">
        <f t="shared" ref="S731:S743" si="429">Q731+R731</f>
        <v>2.5694444444444464E-2</v>
      </c>
      <c r="T731" s="67"/>
      <c r="U731" s="32">
        <v>21.2</v>
      </c>
      <c r="V731" s="32">
        <f>INDEX('Počty dní'!A:E,MATCH(E731,'Počty dní'!C:C,0),4)</f>
        <v>205</v>
      </c>
      <c r="W731" s="33">
        <f t="shared" ref="W731:W743" si="430">V731*U731</f>
        <v>4346</v>
      </c>
      <c r="X731" s="1"/>
    </row>
    <row r="732" spans="1:48" x14ac:dyDescent="0.3">
      <c r="A732" s="96">
        <v>247</v>
      </c>
      <c r="B732" s="35">
        <v>2047</v>
      </c>
      <c r="C732" s="35" t="s">
        <v>18</v>
      </c>
      <c r="D732" s="132"/>
      <c r="E732" s="98" t="str">
        <f t="shared" si="424"/>
        <v>X</v>
      </c>
      <c r="F732" s="35" t="s">
        <v>110</v>
      </c>
      <c r="G732" s="132">
        <v>3</v>
      </c>
      <c r="H732" s="35" t="str">
        <f t="shared" si="425"/>
        <v>XXX119/3</v>
      </c>
      <c r="I732" s="97" t="s">
        <v>65</v>
      </c>
      <c r="J732" s="103" t="s">
        <v>64</v>
      </c>
      <c r="K732" s="99">
        <v>0.25972222222222224</v>
      </c>
      <c r="L732" s="149">
        <v>0.26111111111111113</v>
      </c>
      <c r="M732" s="102" t="s">
        <v>52</v>
      </c>
      <c r="N732" s="100">
        <v>0.28958333333333336</v>
      </c>
      <c r="O732" s="199" t="s">
        <v>31</v>
      </c>
      <c r="P732" s="35" t="str">
        <f t="shared" si="426"/>
        <v>OK</v>
      </c>
      <c r="Q732" s="36">
        <f t="shared" si="427"/>
        <v>2.8472222222222232E-2</v>
      </c>
      <c r="R732" s="36">
        <f t="shared" si="428"/>
        <v>1.388888888888884E-3</v>
      </c>
      <c r="S732" s="36">
        <f t="shared" si="429"/>
        <v>2.9861111111111116E-2</v>
      </c>
      <c r="T732" s="36">
        <f t="shared" ref="T732:T743" si="431">K732-N731</f>
        <v>2.1527777777777785E-2</v>
      </c>
      <c r="U732" s="35">
        <v>23</v>
      </c>
      <c r="V732" s="35">
        <f>INDEX('Počty dní'!A:E,MATCH(E732,'Počty dní'!C:C,0),4)</f>
        <v>205</v>
      </c>
      <c r="W732" s="65">
        <f t="shared" si="430"/>
        <v>4715</v>
      </c>
      <c r="X732" s="1"/>
    </row>
    <row r="733" spans="1:48" x14ac:dyDescent="0.3">
      <c r="A733" s="96">
        <v>247</v>
      </c>
      <c r="B733" s="35">
        <v>2047</v>
      </c>
      <c r="C733" s="35" t="s">
        <v>18</v>
      </c>
      <c r="D733" s="97">
        <v>10</v>
      </c>
      <c r="E733" s="35" t="str">
        <f t="shared" si="424"/>
        <v>X10</v>
      </c>
      <c r="F733" s="35" t="s">
        <v>72</v>
      </c>
      <c r="G733" s="35"/>
      <c r="H733" s="35" t="str">
        <f t="shared" si="425"/>
        <v>přejezd/</v>
      </c>
      <c r="I733" s="103"/>
      <c r="J733" s="103" t="s">
        <v>64</v>
      </c>
      <c r="K733" s="99">
        <v>0.28958333333333336</v>
      </c>
      <c r="L733" s="100">
        <v>0.28958333333333336</v>
      </c>
      <c r="M733" s="102" t="str">
        <f>O732</f>
        <v>Bobrová,Dolní Bobrová</v>
      </c>
      <c r="N733" s="100">
        <v>0.2986111111111111</v>
      </c>
      <c r="O733" s="102" t="str">
        <f>M734</f>
        <v>Nové Město na Mor.,Hlinné</v>
      </c>
      <c r="P733" s="35" t="str">
        <f t="shared" si="426"/>
        <v>OK</v>
      </c>
      <c r="Q733" s="36">
        <f t="shared" si="427"/>
        <v>9.0277777777777457E-3</v>
      </c>
      <c r="R733" s="36">
        <f t="shared" si="428"/>
        <v>0</v>
      </c>
      <c r="S733" s="36">
        <f t="shared" si="429"/>
        <v>9.0277777777777457E-3</v>
      </c>
      <c r="T733" s="36">
        <f t="shared" si="431"/>
        <v>0</v>
      </c>
      <c r="U733" s="35">
        <v>0</v>
      </c>
      <c r="V733" s="35">
        <f>INDEX('Počty dní'!A:E,MATCH(E733,'Počty dní'!C:C,0),4)</f>
        <v>195</v>
      </c>
      <c r="W733" s="65">
        <f t="shared" si="430"/>
        <v>0</v>
      </c>
      <c r="X733" s="1"/>
      <c r="AL733" s="24"/>
      <c r="AM733" s="24"/>
      <c r="AP733" s="7"/>
      <c r="AQ733" s="7"/>
      <c r="AR733" s="7"/>
      <c r="AS733" s="7"/>
      <c r="AT733" s="7"/>
      <c r="AU733" s="25"/>
      <c r="AV733" s="25"/>
    </row>
    <row r="734" spans="1:48" x14ac:dyDescent="0.3">
      <c r="A734" s="96">
        <v>247</v>
      </c>
      <c r="B734" s="35">
        <v>2047</v>
      </c>
      <c r="C734" s="35" t="s">
        <v>18</v>
      </c>
      <c r="D734" s="132">
        <v>10</v>
      </c>
      <c r="E734" s="98" t="str">
        <f t="shared" si="424"/>
        <v>X10</v>
      </c>
      <c r="F734" s="35" t="s">
        <v>110</v>
      </c>
      <c r="G734" s="132">
        <v>8</v>
      </c>
      <c r="H734" s="35" t="str">
        <f t="shared" si="425"/>
        <v>XXX119/8</v>
      </c>
      <c r="I734" s="97" t="s">
        <v>64</v>
      </c>
      <c r="J734" s="103" t="s">
        <v>64</v>
      </c>
      <c r="K734" s="99">
        <v>0.2986111111111111</v>
      </c>
      <c r="L734" s="100">
        <v>0.29930555555555555</v>
      </c>
      <c r="M734" s="102" t="s">
        <v>92</v>
      </c>
      <c r="N734" s="149">
        <v>0.31736111111111104</v>
      </c>
      <c r="O734" s="101" t="s">
        <v>21</v>
      </c>
      <c r="P734" s="35" t="str">
        <f t="shared" si="426"/>
        <v>OK</v>
      </c>
      <c r="Q734" s="36">
        <f t="shared" si="427"/>
        <v>1.8055555555555491E-2</v>
      </c>
      <c r="R734" s="36">
        <f t="shared" si="428"/>
        <v>6.9444444444444198E-4</v>
      </c>
      <c r="S734" s="36">
        <f t="shared" si="429"/>
        <v>1.8749999999999933E-2</v>
      </c>
      <c r="T734" s="36">
        <f t="shared" si="431"/>
        <v>0</v>
      </c>
      <c r="U734" s="35">
        <v>10.199999999999999</v>
      </c>
      <c r="V734" s="35">
        <f>INDEX('Počty dní'!A:E,MATCH(E734,'Počty dní'!C:C,0),4)</f>
        <v>195</v>
      </c>
      <c r="W734" s="65">
        <f t="shared" si="430"/>
        <v>1988.9999999999998</v>
      </c>
      <c r="X734" s="1"/>
    </row>
    <row r="735" spans="1:48" x14ac:dyDescent="0.3">
      <c r="A735" s="96">
        <v>247</v>
      </c>
      <c r="B735" s="35">
        <v>2047</v>
      </c>
      <c r="C735" s="34" t="s">
        <v>18</v>
      </c>
      <c r="D735" s="103"/>
      <c r="E735" s="34" t="str">
        <f t="shared" si="424"/>
        <v>X</v>
      </c>
      <c r="F735" s="34" t="s">
        <v>134</v>
      </c>
      <c r="G735" s="34">
        <v>11</v>
      </c>
      <c r="H735" s="34" t="str">
        <f t="shared" si="425"/>
        <v>XXX200/11</v>
      </c>
      <c r="I735" s="103" t="s">
        <v>64</v>
      </c>
      <c r="J735" s="103" t="s">
        <v>64</v>
      </c>
      <c r="K735" s="104">
        <v>0.34930555555555554</v>
      </c>
      <c r="L735" s="105">
        <v>0.3527777777777778</v>
      </c>
      <c r="M735" s="34" t="s">
        <v>21</v>
      </c>
      <c r="N735" s="105">
        <v>0.3888888888888889</v>
      </c>
      <c r="O735" s="34" t="s">
        <v>62</v>
      </c>
      <c r="P735" s="35" t="str">
        <f t="shared" si="426"/>
        <v>OK</v>
      </c>
      <c r="Q735" s="36">
        <f t="shared" si="427"/>
        <v>3.6111111111111094E-2</v>
      </c>
      <c r="R735" s="36">
        <f t="shared" si="428"/>
        <v>3.4722222222222654E-3</v>
      </c>
      <c r="S735" s="36">
        <f t="shared" si="429"/>
        <v>3.9583333333333359E-2</v>
      </c>
      <c r="T735" s="36">
        <f t="shared" si="431"/>
        <v>3.1944444444444497E-2</v>
      </c>
      <c r="U735" s="35">
        <v>38.1</v>
      </c>
      <c r="V735" s="35">
        <f>INDEX('Počty dní'!A:E,MATCH(E735,'Počty dní'!C:C,0),4)</f>
        <v>205</v>
      </c>
      <c r="W735" s="65">
        <f t="shared" si="430"/>
        <v>7810.5</v>
      </c>
      <c r="X735" s="2"/>
    </row>
    <row r="736" spans="1:48" x14ac:dyDescent="0.3">
      <c r="A736" s="96">
        <v>247</v>
      </c>
      <c r="B736" s="35">
        <v>2047</v>
      </c>
      <c r="C736" s="35" t="s">
        <v>18</v>
      </c>
      <c r="D736" s="97"/>
      <c r="E736" s="98" t="str">
        <f t="shared" si="424"/>
        <v>X</v>
      </c>
      <c r="F736" s="35" t="s">
        <v>131</v>
      </c>
      <c r="G736" s="35">
        <v>12</v>
      </c>
      <c r="H736" s="35" t="str">
        <f t="shared" si="425"/>
        <v>XXX180/12</v>
      </c>
      <c r="I736" s="97" t="s">
        <v>64</v>
      </c>
      <c r="J736" s="97" t="s">
        <v>64</v>
      </c>
      <c r="K736" s="104">
        <v>0.50486111111111109</v>
      </c>
      <c r="L736" s="105">
        <v>0.5083333333333333</v>
      </c>
      <c r="M736" s="34" t="s">
        <v>62</v>
      </c>
      <c r="N736" s="105">
        <v>0.55347222222222225</v>
      </c>
      <c r="O736" s="34" t="s">
        <v>21</v>
      </c>
      <c r="P736" s="35" t="str">
        <f t="shared" si="426"/>
        <v>OK</v>
      </c>
      <c r="Q736" s="36">
        <f t="shared" si="427"/>
        <v>4.5138888888888951E-2</v>
      </c>
      <c r="R736" s="36">
        <f t="shared" si="428"/>
        <v>3.4722222222222099E-3</v>
      </c>
      <c r="S736" s="36">
        <f t="shared" si="429"/>
        <v>4.861111111111116E-2</v>
      </c>
      <c r="T736" s="36">
        <f t="shared" si="431"/>
        <v>0.1159722222222222</v>
      </c>
      <c r="U736" s="35">
        <v>41.4</v>
      </c>
      <c r="V736" s="35">
        <f>INDEX('Počty dní'!A:E,MATCH(E736,'Počty dní'!C:C,0),4)</f>
        <v>205</v>
      </c>
      <c r="W736" s="65">
        <f t="shared" si="430"/>
        <v>8487</v>
      </c>
      <c r="X736" s="2"/>
    </row>
    <row r="737" spans="1:48" x14ac:dyDescent="0.3">
      <c r="A737" s="96">
        <v>247</v>
      </c>
      <c r="B737" s="35">
        <v>2047</v>
      </c>
      <c r="C737" s="34" t="s">
        <v>18</v>
      </c>
      <c r="D737" s="103">
        <v>10</v>
      </c>
      <c r="E737" s="34" t="str">
        <f t="shared" si="424"/>
        <v>X10</v>
      </c>
      <c r="F737" s="34" t="s">
        <v>111</v>
      </c>
      <c r="G737" s="34">
        <v>54</v>
      </c>
      <c r="H737" s="34" t="str">
        <f t="shared" si="425"/>
        <v>XXX130/54</v>
      </c>
      <c r="I737" s="97" t="s">
        <v>64</v>
      </c>
      <c r="J737" s="103" t="s">
        <v>64</v>
      </c>
      <c r="K737" s="104">
        <v>0.58333333333333337</v>
      </c>
      <c r="L737" s="105">
        <v>0.58680555555555558</v>
      </c>
      <c r="M737" s="34" t="s">
        <v>21</v>
      </c>
      <c r="N737" s="105">
        <v>0.59722222222222221</v>
      </c>
      <c r="O737" s="34" t="s">
        <v>19</v>
      </c>
      <c r="P737" s="35" t="str">
        <f t="shared" si="426"/>
        <v>OK</v>
      </c>
      <c r="Q737" s="36">
        <f t="shared" si="427"/>
        <v>1.041666666666663E-2</v>
      </c>
      <c r="R737" s="36">
        <f t="shared" si="428"/>
        <v>3.4722222222222099E-3</v>
      </c>
      <c r="S737" s="36">
        <f t="shared" si="429"/>
        <v>1.388888888888884E-2</v>
      </c>
      <c r="T737" s="36">
        <f t="shared" si="431"/>
        <v>2.9861111111111116E-2</v>
      </c>
      <c r="U737" s="35">
        <v>12.3</v>
      </c>
      <c r="V737" s="35">
        <f>INDEX('Počty dní'!A:E,MATCH(E737,'Počty dní'!C:C,0),4)</f>
        <v>195</v>
      </c>
      <c r="W737" s="65">
        <f t="shared" si="430"/>
        <v>2398.5</v>
      </c>
      <c r="X737" s="2"/>
    </row>
    <row r="738" spans="1:48" x14ac:dyDescent="0.3">
      <c r="A738" s="96">
        <v>247</v>
      </c>
      <c r="B738" s="35">
        <v>2047</v>
      </c>
      <c r="C738" s="34" t="s">
        <v>18</v>
      </c>
      <c r="D738" s="103"/>
      <c r="E738" s="34" t="str">
        <f t="shared" si="424"/>
        <v>X</v>
      </c>
      <c r="F738" s="34" t="s">
        <v>122</v>
      </c>
      <c r="G738" s="34">
        <v>7</v>
      </c>
      <c r="H738" s="34" t="str">
        <f t="shared" si="425"/>
        <v>XXX146/7</v>
      </c>
      <c r="I738" s="97" t="s">
        <v>65</v>
      </c>
      <c r="J738" s="103" t="s">
        <v>64</v>
      </c>
      <c r="K738" s="104">
        <v>0.59722222222222221</v>
      </c>
      <c r="L738" s="105">
        <v>0.59861111111111109</v>
      </c>
      <c r="M738" s="34" t="s">
        <v>19</v>
      </c>
      <c r="N738" s="105">
        <v>0.60555555555555551</v>
      </c>
      <c r="O738" s="34" t="s">
        <v>46</v>
      </c>
      <c r="P738" s="35" t="str">
        <f t="shared" si="426"/>
        <v>OK</v>
      </c>
      <c r="Q738" s="36">
        <f t="shared" si="427"/>
        <v>6.9444444444444198E-3</v>
      </c>
      <c r="R738" s="36">
        <f t="shared" si="428"/>
        <v>1.388888888888884E-3</v>
      </c>
      <c r="S738" s="36">
        <f t="shared" si="429"/>
        <v>8.3333333333333037E-3</v>
      </c>
      <c r="T738" s="36">
        <f t="shared" si="431"/>
        <v>0</v>
      </c>
      <c r="U738" s="35">
        <v>5.5</v>
      </c>
      <c r="V738" s="35">
        <f>INDEX('Počty dní'!A:E,MATCH(E738,'Počty dní'!C:C,0),4)</f>
        <v>205</v>
      </c>
      <c r="W738" s="65">
        <f t="shared" si="430"/>
        <v>1127.5</v>
      </c>
      <c r="X738" s="2"/>
    </row>
    <row r="739" spans="1:48" x14ac:dyDescent="0.3">
      <c r="A739" s="96">
        <v>247</v>
      </c>
      <c r="B739" s="35">
        <v>2047</v>
      </c>
      <c r="C739" s="34" t="s">
        <v>18</v>
      </c>
      <c r="D739" s="103"/>
      <c r="E739" s="34" t="str">
        <f t="shared" si="424"/>
        <v>X</v>
      </c>
      <c r="F739" s="34" t="s">
        <v>122</v>
      </c>
      <c r="G739" s="34">
        <v>8</v>
      </c>
      <c r="H739" s="34" t="str">
        <f t="shared" si="425"/>
        <v>XXX146/8</v>
      </c>
      <c r="I739" s="97" t="s">
        <v>65</v>
      </c>
      <c r="J739" s="103" t="s">
        <v>64</v>
      </c>
      <c r="K739" s="104">
        <v>0.60555555555555551</v>
      </c>
      <c r="L739" s="105">
        <v>0.60625000000000007</v>
      </c>
      <c r="M739" s="34" t="s">
        <v>46</v>
      </c>
      <c r="N739" s="105">
        <v>0.61388888888888882</v>
      </c>
      <c r="O739" s="34" t="s">
        <v>19</v>
      </c>
      <c r="P739" s="35" t="str">
        <f>IF(M740=O739,"OK","POZOR")</f>
        <v>OK</v>
      </c>
      <c r="Q739" s="36">
        <f t="shared" si="427"/>
        <v>7.6388888888887507E-3</v>
      </c>
      <c r="R739" s="36">
        <f t="shared" si="428"/>
        <v>6.94444444444553E-4</v>
      </c>
      <c r="S739" s="36">
        <f t="shared" si="429"/>
        <v>8.3333333333333037E-3</v>
      </c>
      <c r="T739" s="36">
        <f t="shared" si="431"/>
        <v>0</v>
      </c>
      <c r="U739" s="35">
        <v>5.2</v>
      </c>
      <c r="V739" s="35">
        <f>INDEX('Počty dní'!A:E,MATCH(E739,'Počty dní'!C:C,0),4)</f>
        <v>205</v>
      </c>
      <c r="W739" s="65">
        <f t="shared" si="430"/>
        <v>1066</v>
      </c>
      <c r="X739" s="2"/>
    </row>
    <row r="740" spans="1:48" x14ac:dyDescent="0.3">
      <c r="A740" s="96">
        <v>247</v>
      </c>
      <c r="B740" s="35">
        <v>2047</v>
      </c>
      <c r="C740" s="34" t="s">
        <v>18</v>
      </c>
      <c r="D740" s="103"/>
      <c r="E740" s="34" t="str">
        <f t="shared" si="424"/>
        <v>X</v>
      </c>
      <c r="F740" s="34" t="s">
        <v>121</v>
      </c>
      <c r="G740" s="34">
        <v>18</v>
      </c>
      <c r="H740" s="34" t="str">
        <f t="shared" si="425"/>
        <v>XXX145/18</v>
      </c>
      <c r="I740" s="97" t="s">
        <v>65</v>
      </c>
      <c r="J740" s="103" t="s">
        <v>64</v>
      </c>
      <c r="K740" s="104">
        <v>0.61388888888888882</v>
      </c>
      <c r="L740" s="105">
        <v>0.61597222222222225</v>
      </c>
      <c r="M740" s="34" t="s">
        <v>19</v>
      </c>
      <c r="N740" s="105">
        <v>0.66319444444444442</v>
      </c>
      <c r="O740" s="34" t="s">
        <v>43</v>
      </c>
      <c r="P740" s="35" t="str">
        <f>IF(M741=O740,"OK","POZOR")</f>
        <v>OK</v>
      </c>
      <c r="Q740" s="36">
        <f t="shared" si="427"/>
        <v>4.7222222222222165E-2</v>
      </c>
      <c r="R740" s="36">
        <f t="shared" si="428"/>
        <v>2.083333333333437E-3</v>
      </c>
      <c r="S740" s="36">
        <f t="shared" si="429"/>
        <v>4.9305555555555602E-2</v>
      </c>
      <c r="T740" s="36">
        <f t="shared" si="431"/>
        <v>0</v>
      </c>
      <c r="U740" s="35">
        <v>38.4</v>
      </c>
      <c r="V740" s="35">
        <f>INDEX('Počty dní'!A:E,MATCH(E740,'Počty dní'!C:C,0),4)</f>
        <v>205</v>
      </c>
      <c r="W740" s="65">
        <f t="shared" si="430"/>
        <v>7872</v>
      </c>
      <c r="X740" s="2"/>
    </row>
    <row r="741" spans="1:48" x14ac:dyDescent="0.3">
      <c r="A741" s="96">
        <v>247</v>
      </c>
      <c r="B741" s="35">
        <v>2047</v>
      </c>
      <c r="C741" s="34" t="s">
        <v>18</v>
      </c>
      <c r="D741" s="103"/>
      <c r="E741" s="34" t="str">
        <f t="shared" si="424"/>
        <v>X</v>
      </c>
      <c r="F741" s="34" t="s">
        <v>121</v>
      </c>
      <c r="G741" s="34">
        <v>17</v>
      </c>
      <c r="H741" s="34" t="str">
        <f t="shared" si="425"/>
        <v>XXX145/17</v>
      </c>
      <c r="I741" s="97" t="s">
        <v>65</v>
      </c>
      <c r="J741" s="103" t="s">
        <v>64</v>
      </c>
      <c r="K741" s="104">
        <v>0.66666666666666663</v>
      </c>
      <c r="L741" s="105">
        <v>0.67013888888888884</v>
      </c>
      <c r="M741" s="34" t="s">
        <v>43</v>
      </c>
      <c r="N741" s="105">
        <v>0.72013888888888899</v>
      </c>
      <c r="O741" s="34" t="s">
        <v>30</v>
      </c>
      <c r="P741" s="35" t="str">
        <f>IF(M742=O741,"OK","POZOR")</f>
        <v>OK</v>
      </c>
      <c r="Q741" s="36">
        <f t="shared" si="427"/>
        <v>5.0000000000000155E-2</v>
      </c>
      <c r="R741" s="36">
        <f t="shared" si="428"/>
        <v>3.4722222222222099E-3</v>
      </c>
      <c r="S741" s="36">
        <f t="shared" si="429"/>
        <v>5.3472222222222365E-2</v>
      </c>
      <c r="T741" s="36">
        <f t="shared" si="431"/>
        <v>3.4722222222222099E-3</v>
      </c>
      <c r="U741" s="35">
        <v>40.200000000000003</v>
      </c>
      <c r="V741" s="35">
        <f>INDEX('Počty dní'!A:E,MATCH(E741,'Počty dní'!C:C,0),4)</f>
        <v>205</v>
      </c>
      <c r="W741" s="65">
        <f t="shared" si="430"/>
        <v>8241</v>
      </c>
      <c r="X741" s="2"/>
    </row>
    <row r="742" spans="1:48" x14ac:dyDescent="0.3">
      <c r="A742" s="96">
        <v>247</v>
      </c>
      <c r="B742" s="35">
        <v>2047</v>
      </c>
      <c r="C742" s="35" t="s">
        <v>18</v>
      </c>
      <c r="D742" s="97"/>
      <c r="E742" s="35" t="str">
        <f t="shared" si="424"/>
        <v>X</v>
      </c>
      <c r="F742" s="35" t="s">
        <v>72</v>
      </c>
      <c r="G742" s="35"/>
      <c r="H742" s="35" t="str">
        <f t="shared" si="425"/>
        <v>přejezd/</v>
      </c>
      <c r="I742" s="97"/>
      <c r="J742" s="103" t="s">
        <v>64</v>
      </c>
      <c r="K742" s="99">
        <v>0.72013888888888899</v>
      </c>
      <c r="L742" s="100">
        <v>0.72013888888888899</v>
      </c>
      <c r="M742" s="34" t="s">
        <v>30</v>
      </c>
      <c r="N742" s="100">
        <v>0.72291666666666676</v>
      </c>
      <c r="O742" s="34" t="s">
        <v>28</v>
      </c>
      <c r="P742" s="35" t="str">
        <f>IF(M743=O742,"OK","POZOR")</f>
        <v>OK</v>
      </c>
      <c r="Q742" s="36">
        <f t="shared" si="427"/>
        <v>2.7777777777777679E-3</v>
      </c>
      <c r="R742" s="36">
        <f t="shared" si="428"/>
        <v>0</v>
      </c>
      <c r="S742" s="36">
        <f t="shared" si="429"/>
        <v>2.7777777777777679E-3</v>
      </c>
      <c r="T742" s="36">
        <f t="shared" si="431"/>
        <v>0</v>
      </c>
      <c r="U742" s="35">
        <v>0</v>
      </c>
      <c r="V742" s="35">
        <f>INDEX('Počty dní'!A:E,MATCH(E742,'Počty dní'!C:C,0),4)</f>
        <v>205</v>
      </c>
      <c r="W742" s="65">
        <f t="shared" si="430"/>
        <v>0</v>
      </c>
      <c r="X742" s="2"/>
      <c r="AL742" s="6"/>
      <c r="AM742" s="6"/>
      <c r="AP742" s="7"/>
      <c r="AQ742" s="7"/>
      <c r="AR742" s="7"/>
      <c r="AS742" s="7"/>
      <c r="AT742" s="7"/>
      <c r="AU742" s="8"/>
      <c r="AV742" s="8"/>
    </row>
    <row r="743" spans="1:48" ht="15" thickBot="1" x14ac:dyDescent="0.35">
      <c r="A743" s="108">
        <v>247</v>
      </c>
      <c r="B743" s="37">
        <v>2047</v>
      </c>
      <c r="C743" s="75" t="s">
        <v>18</v>
      </c>
      <c r="D743" s="151"/>
      <c r="E743" s="75" t="str">
        <f t="shared" si="424"/>
        <v>X</v>
      </c>
      <c r="F743" s="75" t="s">
        <v>115</v>
      </c>
      <c r="G743" s="75">
        <v>15</v>
      </c>
      <c r="H743" s="75" t="str">
        <f t="shared" si="425"/>
        <v>XXX139/15</v>
      </c>
      <c r="I743" s="151" t="s">
        <v>65</v>
      </c>
      <c r="J743" s="151" t="s">
        <v>64</v>
      </c>
      <c r="K743" s="173">
        <v>0.75</v>
      </c>
      <c r="L743" s="174">
        <v>0.75347222222222221</v>
      </c>
      <c r="M743" s="75" t="s">
        <v>28</v>
      </c>
      <c r="N743" s="174">
        <v>0.7715277777777777</v>
      </c>
      <c r="O743" s="75" t="s">
        <v>31</v>
      </c>
      <c r="P743" s="37"/>
      <c r="Q743" s="68">
        <f t="shared" si="427"/>
        <v>1.8055555555555491E-2</v>
      </c>
      <c r="R743" s="68">
        <f t="shared" si="428"/>
        <v>3.4722222222222099E-3</v>
      </c>
      <c r="S743" s="68">
        <f t="shared" si="429"/>
        <v>2.1527777777777701E-2</v>
      </c>
      <c r="T743" s="68">
        <f t="shared" si="431"/>
        <v>2.7083333333333237E-2</v>
      </c>
      <c r="U743" s="37">
        <v>14.5</v>
      </c>
      <c r="V743" s="37">
        <f>INDEX('Počty dní'!A:E,MATCH(E743,'Počty dní'!C:C,0),4)</f>
        <v>205</v>
      </c>
      <c r="W743" s="69">
        <f t="shared" si="430"/>
        <v>2972.5</v>
      </c>
      <c r="X743" s="2"/>
    </row>
    <row r="744" spans="1:48" ht="15" thickBot="1" x14ac:dyDescent="0.35">
      <c r="A744" s="115" t="str">
        <f ca="1">CONCATENATE(INDIRECT("R[-3]C[0]",FALSE),"celkem")</f>
        <v>247celkem</v>
      </c>
      <c r="B744" s="70"/>
      <c r="C744" s="70" t="str">
        <f ca="1">INDIRECT("R[-1]C[12]",FALSE)</f>
        <v>Bobrová,Dolní Bobrová</v>
      </c>
      <c r="D744" s="80"/>
      <c r="E744" s="70"/>
      <c r="F744" s="80"/>
      <c r="G744" s="70"/>
      <c r="H744" s="116"/>
      <c r="I744" s="117"/>
      <c r="J744" s="198" t="str">
        <f ca="1">INDIRECT("R[-3]C[0]",FALSE)</f>
        <v>V</v>
      </c>
      <c r="K744" s="119"/>
      <c r="L744" s="120"/>
      <c r="M744" s="121"/>
      <c r="N744" s="120"/>
      <c r="O744" s="122"/>
      <c r="P744" s="70"/>
      <c r="Q744" s="71">
        <f>SUM(Q731:Q743)</f>
        <v>0.30416666666666647</v>
      </c>
      <c r="R744" s="71">
        <f>SUM(R731:R743)</f>
        <v>2.5000000000000216E-2</v>
      </c>
      <c r="S744" s="71">
        <f>SUM(S731:S743)</f>
        <v>0.32916666666666666</v>
      </c>
      <c r="T744" s="71">
        <f>SUM(T731:T743)</f>
        <v>0.22986111111111104</v>
      </c>
      <c r="U744" s="72">
        <f>SUM(U731:U743)</f>
        <v>250</v>
      </c>
      <c r="V744" s="73"/>
      <c r="W744" s="74">
        <f>SUM(W731:W743)</f>
        <v>51025</v>
      </c>
      <c r="X744" s="1"/>
    </row>
    <row r="745" spans="1:48" x14ac:dyDescent="0.3">
      <c r="A745" s="123"/>
      <c r="F745" s="29"/>
      <c r="H745" s="124"/>
      <c r="I745" s="125"/>
      <c r="J745" s="201"/>
      <c r="K745" s="38"/>
      <c r="L745" s="175"/>
      <c r="M745" s="88"/>
      <c r="N745" s="175"/>
      <c r="O745" s="128"/>
      <c r="Q745" s="40"/>
      <c r="R745" s="40"/>
      <c r="S745" s="40"/>
      <c r="T745" s="40"/>
      <c r="U745" s="41"/>
      <c r="W745" s="41"/>
      <c r="X745" s="1"/>
    </row>
    <row r="746" spans="1:48" ht="15" thickBot="1" x14ac:dyDescent="0.35">
      <c r="D746" s="167"/>
      <c r="E746" s="43"/>
      <c r="G746" s="165"/>
      <c r="J746" s="166"/>
      <c r="K746" s="42"/>
      <c r="L746" s="167"/>
      <c r="M746" s="141"/>
      <c r="N746" s="139"/>
      <c r="O746" s="140"/>
      <c r="X746" s="1"/>
    </row>
    <row r="747" spans="1:48" x14ac:dyDescent="0.3">
      <c r="A747" s="89">
        <v>248</v>
      </c>
      <c r="B747" s="32">
        <v>2048</v>
      </c>
      <c r="C747" s="32" t="s">
        <v>18</v>
      </c>
      <c r="D747" s="190"/>
      <c r="E747" s="91" t="str">
        <f>CONCATENATE(C747,D747)</f>
        <v>X</v>
      </c>
      <c r="F747" s="32" t="s">
        <v>108</v>
      </c>
      <c r="G747" s="190">
        <v>2</v>
      </c>
      <c r="H747" s="32" t="str">
        <f>CONCATENATE(F747,"/",G747)</f>
        <v>XXX117/2</v>
      </c>
      <c r="I747" s="90" t="s">
        <v>65</v>
      </c>
      <c r="J747" s="90" t="s">
        <v>64</v>
      </c>
      <c r="K747" s="92">
        <v>0.18472222222222223</v>
      </c>
      <c r="L747" s="93">
        <v>0.18541666666666667</v>
      </c>
      <c r="M747" s="94" t="s">
        <v>43</v>
      </c>
      <c r="N747" s="93">
        <v>0.22291666666666665</v>
      </c>
      <c r="O747" s="95" t="s">
        <v>52</v>
      </c>
      <c r="P747" s="32" t="str">
        <f t="shared" ref="P747:P759" si="432">IF(M748=O747,"OK","POZOR")</f>
        <v>OK</v>
      </c>
      <c r="Q747" s="67">
        <f t="shared" ref="Q747:Q760" si="433">IF(ISNUMBER(G747),N747-L747,IF(F747="přejezd",N747-L747,0))</f>
        <v>3.7499999999999978E-2</v>
      </c>
      <c r="R747" s="67">
        <f t="shared" ref="R747:R760" si="434">IF(ISNUMBER(G747),L747-K747,0)</f>
        <v>6.9444444444444198E-4</v>
      </c>
      <c r="S747" s="67">
        <f>Q747+R747</f>
        <v>3.819444444444442E-2</v>
      </c>
      <c r="T747" s="67"/>
      <c r="U747" s="32">
        <v>32.9</v>
      </c>
      <c r="V747" s="32">
        <f>INDEX('Počty dní'!A:E,MATCH(E747,'Počty dní'!C:C,0),4)</f>
        <v>205</v>
      </c>
      <c r="W747" s="33">
        <f>V747*U747</f>
        <v>6744.5</v>
      </c>
      <c r="X747" s="1"/>
    </row>
    <row r="748" spans="1:48" x14ac:dyDescent="0.3">
      <c r="A748" s="96">
        <v>248</v>
      </c>
      <c r="B748" s="35">
        <v>2048</v>
      </c>
      <c r="C748" s="35" t="s">
        <v>18</v>
      </c>
      <c r="D748" s="132"/>
      <c r="E748" s="98" t="str">
        <f>CONCATENATE(C748,D748)</f>
        <v>X</v>
      </c>
      <c r="F748" s="35" t="s">
        <v>108</v>
      </c>
      <c r="G748" s="132">
        <v>3</v>
      </c>
      <c r="H748" s="35" t="str">
        <f>CONCATENATE(F748,"/",G748)</f>
        <v>XXX117/3</v>
      </c>
      <c r="I748" s="97" t="s">
        <v>65</v>
      </c>
      <c r="J748" s="103" t="s">
        <v>64</v>
      </c>
      <c r="K748" s="99">
        <v>0.22916666666666666</v>
      </c>
      <c r="L748" s="100">
        <v>0.2298611111111111</v>
      </c>
      <c r="M748" s="102" t="s">
        <v>52</v>
      </c>
      <c r="N748" s="100">
        <v>0.26874999999999999</v>
      </c>
      <c r="O748" s="101" t="s">
        <v>43</v>
      </c>
      <c r="P748" s="35" t="str">
        <f t="shared" si="432"/>
        <v>OK</v>
      </c>
      <c r="Q748" s="36">
        <f t="shared" si="433"/>
        <v>3.888888888888889E-2</v>
      </c>
      <c r="R748" s="36">
        <f t="shared" si="434"/>
        <v>6.9444444444444198E-4</v>
      </c>
      <c r="S748" s="36">
        <f>Q748+R748</f>
        <v>3.9583333333333331E-2</v>
      </c>
      <c r="T748" s="36">
        <f t="shared" ref="T748:T760" si="435">K748-N747</f>
        <v>6.2500000000000056E-3</v>
      </c>
      <c r="U748" s="35">
        <v>32.9</v>
      </c>
      <c r="V748" s="35">
        <f>INDEX('Počty dní'!A:E,MATCH(E748,'Počty dní'!C:C,0),4)</f>
        <v>205</v>
      </c>
      <c r="W748" s="65">
        <f>V748*U748</f>
        <v>6744.5</v>
      </c>
      <c r="X748" s="1"/>
    </row>
    <row r="749" spans="1:48" x14ac:dyDescent="0.3">
      <c r="A749" s="96">
        <v>248</v>
      </c>
      <c r="B749" s="35">
        <v>2048</v>
      </c>
      <c r="C749" s="35" t="s">
        <v>18</v>
      </c>
      <c r="D749" s="132"/>
      <c r="E749" s="98" t="str">
        <f>CONCATENATE(C749,D749)</f>
        <v>X</v>
      </c>
      <c r="F749" s="35" t="s">
        <v>108</v>
      </c>
      <c r="G749" s="132">
        <v>6</v>
      </c>
      <c r="H749" s="35" t="str">
        <f>CONCATENATE(F749,"/",G749)</f>
        <v>XXX117/6</v>
      </c>
      <c r="I749" s="97" t="s">
        <v>64</v>
      </c>
      <c r="J749" s="103" t="s">
        <v>64</v>
      </c>
      <c r="K749" s="99">
        <v>0.27152777777777776</v>
      </c>
      <c r="L749" s="100">
        <v>0.2722222222222222</v>
      </c>
      <c r="M749" s="101" t="s">
        <v>43</v>
      </c>
      <c r="N749" s="100">
        <v>0.30763888888888891</v>
      </c>
      <c r="O749" s="101" t="s">
        <v>21</v>
      </c>
      <c r="P749" s="35" t="str">
        <f t="shared" si="432"/>
        <v>OK</v>
      </c>
      <c r="Q749" s="36">
        <f t="shared" si="433"/>
        <v>3.5416666666666707E-2</v>
      </c>
      <c r="R749" s="36">
        <f t="shared" si="434"/>
        <v>6.9444444444444198E-4</v>
      </c>
      <c r="S749" s="36">
        <f>Q749+R749</f>
        <v>3.6111111111111149E-2</v>
      </c>
      <c r="T749" s="36">
        <f t="shared" si="435"/>
        <v>2.7777777777777679E-3</v>
      </c>
      <c r="U749" s="35">
        <v>31.6</v>
      </c>
      <c r="V749" s="35">
        <f>INDEX('Počty dní'!A:E,MATCH(E749,'Počty dní'!C:C,0),4)</f>
        <v>205</v>
      </c>
      <c r="W749" s="65">
        <f>V749*U749</f>
        <v>6478</v>
      </c>
      <c r="X749" s="1"/>
    </row>
    <row r="750" spans="1:48" x14ac:dyDescent="0.3">
      <c r="A750" s="96">
        <v>248</v>
      </c>
      <c r="B750" s="35">
        <v>2048</v>
      </c>
      <c r="C750" s="34" t="s">
        <v>18</v>
      </c>
      <c r="D750" s="103"/>
      <c r="E750" s="34" t="str">
        <f t="shared" ref="E750:E757" si="436">CONCATENATE(C750,D750)</f>
        <v>X</v>
      </c>
      <c r="F750" s="35" t="s">
        <v>124</v>
      </c>
      <c r="G750" s="34">
        <v>9</v>
      </c>
      <c r="H750" s="34" t="str">
        <f t="shared" ref="H750:H757" si="437">CONCATENATE(F750,"/",G750)</f>
        <v>XXX151/9</v>
      </c>
      <c r="I750" s="103" t="s">
        <v>65</v>
      </c>
      <c r="J750" s="103" t="s">
        <v>64</v>
      </c>
      <c r="K750" s="176">
        <v>0.39999999999999997</v>
      </c>
      <c r="L750" s="149">
        <v>0.40277777777777773</v>
      </c>
      <c r="M750" s="35" t="s">
        <v>21</v>
      </c>
      <c r="N750" s="149">
        <v>0.4152777777777778</v>
      </c>
      <c r="O750" s="35" t="s">
        <v>49</v>
      </c>
      <c r="P750" s="35" t="str">
        <f t="shared" si="432"/>
        <v>OK</v>
      </c>
      <c r="Q750" s="36">
        <f t="shared" si="433"/>
        <v>1.2500000000000067E-2</v>
      </c>
      <c r="R750" s="36">
        <f t="shared" si="434"/>
        <v>2.7777777777777679E-3</v>
      </c>
      <c r="S750" s="36">
        <f>Q750+R750</f>
        <v>1.5277777777777835E-2</v>
      </c>
      <c r="T750" s="36">
        <f t="shared" si="435"/>
        <v>9.2361111111111061E-2</v>
      </c>
      <c r="U750" s="35">
        <v>7.4</v>
      </c>
      <c r="V750" s="35">
        <f>INDEX('Počty dní'!A:E,MATCH(E750,'Počty dní'!C:C,0),4)</f>
        <v>205</v>
      </c>
      <c r="W750" s="65">
        <f t="shared" ref="W750:W757" si="438">V750*U750</f>
        <v>1517</v>
      </c>
      <c r="X750" s="1"/>
    </row>
    <row r="751" spans="1:48" x14ac:dyDescent="0.3">
      <c r="A751" s="96">
        <v>248</v>
      </c>
      <c r="B751" s="35">
        <v>2048</v>
      </c>
      <c r="C751" s="34" t="s">
        <v>18</v>
      </c>
      <c r="D751" s="103"/>
      <c r="E751" s="34" t="str">
        <f t="shared" si="436"/>
        <v>X</v>
      </c>
      <c r="F751" s="35" t="s">
        <v>124</v>
      </c>
      <c r="G751" s="34">
        <v>12</v>
      </c>
      <c r="H751" s="34" t="str">
        <f t="shared" si="437"/>
        <v>XXX151/12</v>
      </c>
      <c r="I751" s="103" t="s">
        <v>65</v>
      </c>
      <c r="J751" s="103" t="s">
        <v>64</v>
      </c>
      <c r="K751" s="176">
        <v>0.4152777777777778</v>
      </c>
      <c r="L751" s="149">
        <v>0.41666666666666669</v>
      </c>
      <c r="M751" s="35" t="s">
        <v>49</v>
      </c>
      <c r="N751" s="149">
        <v>0.4291666666666667</v>
      </c>
      <c r="O751" s="35" t="s">
        <v>21</v>
      </c>
      <c r="P751" s="35" t="str">
        <f t="shared" si="432"/>
        <v>OK</v>
      </c>
      <c r="Q751" s="36">
        <f t="shared" si="433"/>
        <v>1.2500000000000011E-2</v>
      </c>
      <c r="R751" s="36">
        <f t="shared" si="434"/>
        <v>1.388888888888884E-3</v>
      </c>
      <c r="S751" s="36">
        <f>Q751+R751</f>
        <v>1.3888888888888895E-2</v>
      </c>
      <c r="T751" s="36">
        <f t="shared" si="435"/>
        <v>0</v>
      </c>
      <c r="U751" s="35">
        <v>7.4</v>
      </c>
      <c r="V751" s="35">
        <f>INDEX('Počty dní'!A:E,MATCH(E751,'Počty dní'!C:C,0),4)</f>
        <v>205</v>
      </c>
      <c r="W751" s="65">
        <f t="shared" si="438"/>
        <v>1517</v>
      </c>
      <c r="X751" s="1"/>
    </row>
    <row r="752" spans="1:48" x14ac:dyDescent="0.3">
      <c r="A752" s="96">
        <v>248</v>
      </c>
      <c r="B752" s="35">
        <v>2048</v>
      </c>
      <c r="C752" s="35" t="s">
        <v>18</v>
      </c>
      <c r="D752" s="132"/>
      <c r="E752" s="98" t="str">
        <f t="shared" si="436"/>
        <v>X</v>
      </c>
      <c r="F752" s="35" t="s">
        <v>108</v>
      </c>
      <c r="G752" s="132">
        <v>13</v>
      </c>
      <c r="H752" s="35" t="str">
        <f t="shared" si="437"/>
        <v>XXX117/13</v>
      </c>
      <c r="I752" s="97" t="s">
        <v>65</v>
      </c>
      <c r="J752" s="103" t="s">
        <v>64</v>
      </c>
      <c r="K752" s="99">
        <v>0.43958333333333338</v>
      </c>
      <c r="L752" s="100">
        <v>0.44236111111111115</v>
      </c>
      <c r="M752" s="101" t="s">
        <v>21</v>
      </c>
      <c r="N752" s="100">
        <v>0.4770833333333333</v>
      </c>
      <c r="O752" s="101" t="s">
        <v>43</v>
      </c>
      <c r="P752" s="35" t="str">
        <f t="shared" si="432"/>
        <v>OK</v>
      </c>
      <c r="Q752" s="36">
        <f t="shared" si="433"/>
        <v>3.4722222222222154E-2</v>
      </c>
      <c r="R752" s="36">
        <f t="shared" si="434"/>
        <v>2.7777777777777679E-3</v>
      </c>
      <c r="S752" s="36">
        <f t="shared" ref="S752:S760" si="439">Q752+R752</f>
        <v>3.7499999999999922E-2</v>
      </c>
      <c r="T752" s="36">
        <f t="shared" si="435"/>
        <v>1.0416666666666685E-2</v>
      </c>
      <c r="U752" s="35">
        <v>31.6</v>
      </c>
      <c r="V752" s="35">
        <f>INDEX('Počty dní'!A:E,MATCH(E752,'Počty dní'!C:C,0),4)</f>
        <v>205</v>
      </c>
      <c r="W752" s="65">
        <f t="shared" si="438"/>
        <v>6478</v>
      </c>
      <c r="X752" s="1"/>
    </row>
    <row r="753" spans="1:24" x14ac:dyDescent="0.3">
      <c r="A753" s="96">
        <v>248</v>
      </c>
      <c r="B753" s="35">
        <v>2048</v>
      </c>
      <c r="C753" s="35" t="s">
        <v>18</v>
      </c>
      <c r="D753" s="132"/>
      <c r="E753" s="98" t="str">
        <f t="shared" si="436"/>
        <v>X</v>
      </c>
      <c r="F753" s="35" t="s">
        <v>108</v>
      </c>
      <c r="G753" s="132">
        <v>16</v>
      </c>
      <c r="H753" s="35" t="str">
        <f t="shared" si="437"/>
        <v>XXX117/16</v>
      </c>
      <c r="I753" s="97" t="s">
        <v>64</v>
      </c>
      <c r="J753" s="103" t="s">
        <v>64</v>
      </c>
      <c r="K753" s="99">
        <v>0.52152777777777781</v>
      </c>
      <c r="L753" s="100">
        <v>0.52222222222222225</v>
      </c>
      <c r="M753" s="101" t="s">
        <v>43</v>
      </c>
      <c r="N753" s="100">
        <v>0.56180555555555556</v>
      </c>
      <c r="O753" s="102" t="s">
        <v>52</v>
      </c>
      <c r="P753" s="35" t="str">
        <f t="shared" si="432"/>
        <v>OK</v>
      </c>
      <c r="Q753" s="36">
        <f t="shared" si="433"/>
        <v>3.9583333333333304E-2</v>
      </c>
      <c r="R753" s="36">
        <f t="shared" si="434"/>
        <v>6.9444444444444198E-4</v>
      </c>
      <c r="S753" s="36">
        <f t="shared" si="439"/>
        <v>4.0277777777777746E-2</v>
      </c>
      <c r="T753" s="36">
        <f t="shared" si="435"/>
        <v>4.4444444444444509E-2</v>
      </c>
      <c r="U753" s="35">
        <v>33.700000000000003</v>
      </c>
      <c r="V753" s="35">
        <f>INDEX('Počty dní'!A:E,MATCH(E753,'Počty dní'!C:C,0),4)</f>
        <v>205</v>
      </c>
      <c r="W753" s="65">
        <f t="shared" si="438"/>
        <v>6908.5000000000009</v>
      </c>
      <c r="X753" s="1"/>
    </row>
    <row r="754" spans="1:24" x14ac:dyDescent="0.3">
      <c r="A754" s="96">
        <v>248</v>
      </c>
      <c r="B754" s="35">
        <v>2048</v>
      </c>
      <c r="C754" s="35" t="s">
        <v>18</v>
      </c>
      <c r="D754" s="132"/>
      <c r="E754" s="98" t="str">
        <f t="shared" si="436"/>
        <v>X</v>
      </c>
      <c r="F754" s="35" t="s">
        <v>108</v>
      </c>
      <c r="G754" s="132">
        <v>17</v>
      </c>
      <c r="H754" s="35" t="str">
        <f t="shared" si="437"/>
        <v>XXX117/17</v>
      </c>
      <c r="I754" s="97" t="s">
        <v>64</v>
      </c>
      <c r="J754" s="103" t="s">
        <v>64</v>
      </c>
      <c r="K754" s="99">
        <v>0.56180555555555556</v>
      </c>
      <c r="L754" s="100">
        <v>0.5625</v>
      </c>
      <c r="M754" s="102" t="s">
        <v>52</v>
      </c>
      <c r="N754" s="100">
        <v>0.6020833333333333</v>
      </c>
      <c r="O754" s="101" t="s">
        <v>43</v>
      </c>
      <c r="P754" s="35" t="str">
        <f t="shared" si="432"/>
        <v>OK</v>
      </c>
      <c r="Q754" s="36">
        <f t="shared" si="433"/>
        <v>3.9583333333333304E-2</v>
      </c>
      <c r="R754" s="36">
        <f t="shared" si="434"/>
        <v>6.9444444444444198E-4</v>
      </c>
      <c r="S754" s="36">
        <f t="shared" si="439"/>
        <v>4.0277777777777746E-2</v>
      </c>
      <c r="T754" s="36">
        <f t="shared" si="435"/>
        <v>0</v>
      </c>
      <c r="U754" s="35">
        <v>32.9</v>
      </c>
      <c r="V754" s="35">
        <f>INDEX('Počty dní'!A:E,MATCH(E754,'Počty dní'!C:C,0),4)</f>
        <v>205</v>
      </c>
      <c r="W754" s="65">
        <f t="shared" si="438"/>
        <v>6744.5</v>
      </c>
      <c r="X754" s="1"/>
    </row>
    <row r="755" spans="1:24" x14ac:dyDescent="0.3">
      <c r="A755" s="96">
        <v>248</v>
      </c>
      <c r="B755" s="35">
        <v>2048</v>
      </c>
      <c r="C755" s="35" t="s">
        <v>18</v>
      </c>
      <c r="D755" s="132"/>
      <c r="E755" s="98" t="str">
        <f t="shared" si="436"/>
        <v>X</v>
      </c>
      <c r="F755" s="35" t="s">
        <v>108</v>
      </c>
      <c r="G755" s="132">
        <v>20</v>
      </c>
      <c r="H755" s="35" t="str">
        <f t="shared" si="437"/>
        <v>XXX117/20</v>
      </c>
      <c r="I755" s="97" t="s">
        <v>64</v>
      </c>
      <c r="J755" s="103" t="s">
        <v>64</v>
      </c>
      <c r="K755" s="99">
        <v>0.60416666666666663</v>
      </c>
      <c r="L755" s="100">
        <v>0.60555555555555551</v>
      </c>
      <c r="M755" s="101" t="s">
        <v>43</v>
      </c>
      <c r="N755" s="100">
        <v>0.6430555555555556</v>
      </c>
      <c r="O755" s="101" t="s">
        <v>21</v>
      </c>
      <c r="P755" s="35" t="str">
        <f t="shared" si="432"/>
        <v>OK</v>
      </c>
      <c r="Q755" s="36">
        <f t="shared" si="433"/>
        <v>3.7500000000000089E-2</v>
      </c>
      <c r="R755" s="36">
        <f t="shared" si="434"/>
        <v>1.388888888888884E-3</v>
      </c>
      <c r="S755" s="36">
        <f t="shared" si="439"/>
        <v>3.8888888888888973E-2</v>
      </c>
      <c r="T755" s="36">
        <f t="shared" si="435"/>
        <v>2.0833333333333259E-3</v>
      </c>
      <c r="U755" s="35">
        <v>32.4</v>
      </c>
      <c r="V755" s="35">
        <f>INDEX('Počty dní'!A:E,MATCH(E755,'Počty dní'!C:C,0),4)</f>
        <v>205</v>
      </c>
      <c r="W755" s="65">
        <f t="shared" si="438"/>
        <v>6642</v>
      </c>
      <c r="X755" s="1"/>
    </row>
    <row r="756" spans="1:24" x14ac:dyDescent="0.3">
      <c r="A756" s="96">
        <v>248</v>
      </c>
      <c r="B756" s="35">
        <v>2048</v>
      </c>
      <c r="C756" s="34" t="s">
        <v>18</v>
      </c>
      <c r="D756" s="103"/>
      <c r="E756" s="34" t="str">
        <f t="shared" si="436"/>
        <v>X</v>
      </c>
      <c r="F756" s="34" t="s">
        <v>111</v>
      </c>
      <c r="G756" s="34">
        <v>38</v>
      </c>
      <c r="H756" s="34" t="str">
        <f t="shared" si="437"/>
        <v>XXX130/38</v>
      </c>
      <c r="I756" s="103" t="s">
        <v>64</v>
      </c>
      <c r="J756" s="103" t="s">
        <v>64</v>
      </c>
      <c r="K756" s="176">
        <v>0.67013888888888884</v>
      </c>
      <c r="L756" s="149">
        <v>0.67361111111111116</v>
      </c>
      <c r="M756" s="102" t="s">
        <v>21</v>
      </c>
      <c r="N756" s="149">
        <v>0.70486111111111116</v>
      </c>
      <c r="O756" s="102" t="s">
        <v>60</v>
      </c>
      <c r="P756" s="35" t="str">
        <f t="shared" si="432"/>
        <v>OK</v>
      </c>
      <c r="Q756" s="36">
        <f t="shared" si="433"/>
        <v>3.125E-2</v>
      </c>
      <c r="R756" s="36">
        <f t="shared" si="434"/>
        <v>3.4722222222223209E-3</v>
      </c>
      <c r="S756" s="36">
        <f t="shared" si="439"/>
        <v>3.4722222222222321E-2</v>
      </c>
      <c r="T756" s="36">
        <f t="shared" si="435"/>
        <v>2.7083333333333237E-2</v>
      </c>
      <c r="U756" s="35">
        <v>27.7</v>
      </c>
      <c r="V756" s="35">
        <f>INDEX('Počty dní'!A:E,MATCH(E756,'Počty dní'!C:C,0),4)</f>
        <v>205</v>
      </c>
      <c r="W756" s="65">
        <f t="shared" si="438"/>
        <v>5678.5</v>
      </c>
      <c r="X756" s="1"/>
    </row>
    <row r="757" spans="1:24" x14ac:dyDescent="0.3">
      <c r="A757" s="96">
        <v>248</v>
      </c>
      <c r="B757" s="35">
        <v>2048</v>
      </c>
      <c r="C757" s="34" t="s">
        <v>18</v>
      </c>
      <c r="D757" s="103"/>
      <c r="E757" s="34" t="str">
        <f t="shared" si="436"/>
        <v>X</v>
      </c>
      <c r="F757" s="34" t="s">
        <v>111</v>
      </c>
      <c r="G757" s="34">
        <v>41</v>
      </c>
      <c r="H757" s="34" t="str">
        <f t="shared" si="437"/>
        <v>XXX130/41</v>
      </c>
      <c r="I757" s="103" t="s">
        <v>64</v>
      </c>
      <c r="J757" s="103" t="s">
        <v>64</v>
      </c>
      <c r="K757" s="176">
        <v>0.70833333333333337</v>
      </c>
      <c r="L757" s="149">
        <v>0.71180555555555547</v>
      </c>
      <c r="M757" s="102" t="s">
        <v>60</v>
      </c>
      <c r="N757" s="149">
        <v>0.74305555555555547</v>
      </c>
      <c r="O757" s="102" t="s">
        <v>21</v>
      </c>
      <c r="P757" s="35" t="str">
        <f t="shared" si="432"/>
        <v>OK</v>
      </c>
      <c r="Q757" s="36">
        <f t="shared" si="433"/>
        <v>3.125E-2</v>
      </c>
      <c r="R757" s="36">
        <f t="shared" si="434"/>
        <v>3.4722222222220989E-3</v>
      </c>
      <c r="S757" s="36">
        <f t="shared" si="439"/>
        <v>3.4722222222222099E-2</v>
      </c>
      <c r="T757" s="36">
        <f t="shared" si="435"/>
        <v>3.4722222222222099E-3</v>
      </c>
      <c r="U757" s="35">
        <v>27.7</v>
      </c>
      <c r="V757" s="35">
        <f>INDEX('Počty dní'!A:E,MATCH(E757,'Počty dní'!C:C,0),4)</f>
        <v>205</v>
      </c>
      <c r="W757" s="65">
        <f t="shared" si="438"/>
        <v>5678.5</v>
      </c>
      <c r="X757" s="1"/>
    </row>
    <row r="758" spans="1:24" x14ac:dyDescent="0.3">
      <c r="A758" s="96">
        <v>248</v>
      </c>
      <c r="B758" s="35">
        <v>2048</v>
      </c>
      <c r="C758" s="35" t="s">
        <v>18</v>
      </c>
      <c r="D758" s="132"/>
      <c r="E758" s="98" t="str">
        <f>CONCATENATE(C758,D758)</f>
        <v>X</v>
      </c>
      <c r="F758" s="35" t="s">
        <v>108</v>
      </c>
      <c r="G758" s="132">
        <v>27</v>
      </c>
      <c r="H758" s="35" t="str">
        <f>CONCATENATE(F758,"/",G758)</f>
        <v>XXX117/27</v>
      </c>
      <c r="I758" s="97" t="s">
        <v>65</v>
      </c>
      <c r="J758" s="103" t="s">
        <v>64</v>
      </c>
      <c r="K758" s="99">
        <v>0.7729166666666667</v>
      </c>
      <c r="L758" s="100">
        <v>0.77569444444444446</v>
      </c>
      <c r="M758" s="101" t="s">
        <v>21</v>
      </c>
      <c r="N758" s="100">
        <v>0.81041666666666667</v>
      </c>
      <c r="O758" s="101" t="s">
        <v>43</v>
      </c>
      <c r="P758" s="35" t="str">
        <f t="shared" si="432"/>
        <v>OK</v>
      </c>
      <c r="Q758" s="36">
        <f t="shared" si="433"/>
        <v>3.472222222222221E-2</v>
      </c>
      <c r="R758" s="36">
        <f t="shared" si="434"/>
        <v>2.7777777777777679E-3</v>
      </c>
      <c r="S758" s="36">
        <f t="shared" si="439"/>
        <v>3.7499999999999978E-2</v>
      </c>
      <c r="T758" s="36">
        <f t="shared" si="435"/>
        <v>2.9861111111111227E-2</v>
      </c>
      <c r="U758" s="35">
        <v>31.6</v>
      </c>
      <c r="V758" s="35">
        <f>INDEX('Počty dní'!A:E,MATCH(E758,'Počty dní'!C:C,0),4)</f>
        <v>205</v>
      </c>
      <c r="W758" s="65">
        <f>V758*U758</f>
        <v>6478</v>
      </c>
      <c r="X758" s="1"/>
    </row>
    <row r="759" spans="1:24" x14ac:dyDescent="0.3">
      <c r="A759" s="96">
        <v>248</v>
      </c>
      <c r="B759" s="35">
        <v>2048</v>
      </c>
      <c r="C759" s="35" t="s">
        <v>18</v>
      </c>
      <c r="D759" s="132"/>
      <c r="E759" s="98" t="str">
        <f>CONCATENATE(C759,D759)</f>
        <v>X</v>
      </c>
      <c r="F759" s="35" t="s">
        <v>108</v>
      </c>
      <c r="G759" s="132">
        <v>30</v>
      </c>
      <c r="H759" s="35" t="str">
        <f>CONCATENATE(F759,"/",G759)</f>
        <v>XXX117/30</v>
      </c>
      <c r="I759" s="97" t="s">
        <v>65</v>
      </c>
      <c r="J759" s="103" t="s">
        <v>64</v>
      </c>
      <c r="K759" s="99">
        <v>0.85486111111111118</v>
      </c>
      <c r="L759" s="100">
        <v>0.85555555555555562</v>
      </c>
      <c r="M759" s="101" t="s">
        <v>43</v>
      </c>
      <c r="N759" s="100">
        <v>0.8930555555555556</v>
      </c>
      <c r="O759" s="102" t="s">
        <v>52</v>
      </c>
      <c r="P759" s="35" t="str">
        <f t="shared" si="432"/>
        <v>OK</v>
      </c>
      <c r="Q759" s="36">
        <f t="shared" si="433"/>
        <v>3.7499999999999978E-2</v>
      </c>
      <c r="R759" s="36">
        <f t="shared" si="434"/>
        <v>6.9444444444444198E-4</v>
      </c>
      <c r="S759" s="36">
        <f t="shared" si="439"/>
        <v>3.819444444444442E-2</v>
      </c>
      <c r="T759" s="36">
        <f t="shared" si="435"/>
        <v>4.4444444444444509E-2</v>
      </c>
      <c r="U759" s="35">
        <v>32.9</v>
      </c>
      <c r="V759" s="35">
        <f>INDEX('Počty dní'!A:E,MATCH(E759,'Počty dní'!C:C,0),4)</f>
        <v>205</v>
      </c>
      <c r="W759" s="65">
        <f>V759*U759</f>
        <v>6744.5</v>
      </c>
      <c r="X759" s="1"/>
    </row>
    <row r="760" spans="1:24" ht="15" thickBot="1" x14ac:dyDescent="0.35">
      <c r="A760" s="108">
        <v>248</v>
      </c>
      <c r="B760" s="37">
        <v>2048</v>
      </c>
      <c r="C760" s="37" t="s">
        <v>18</v>
      </c>
      <c r="D760" s="150"/>
      <c r="E760" s="110" t="str">
        <f>CONCATENATE(C760,D760)</f>
        <v>X</v>
      </c>
      <c r="F760" s="37" t="s">
        <v>108</v>
      </c>
      <c r="G760" s="150">
        <v>31</v>
      </c>
      <c r="H760" s="37" t="str">
        <f>CONCATENATE(F760,"/",G760)</f>
        <v>XXX117/31</v>
      </c>
      <c r="I760" s="109" t="s">
        <v>65</v>
      </c>
      <c r="J760" s="151" t="s">
        <v>64</v>
      </c>
      <c r="K760" s="111">
        <v>0.93055555555555558</v>
      </c>
      <c r="L760" s="112">
        <v>0.93125000000000002</v>
      </c>
      <c r="M760" s="113" t="s">
        <v>52</v>
      </c>
      <c r="N760" s="112">
        <v>0.97013888888888899</v>
      </c>
      <c r="O760" s="114" t="s">
        <v>43</v>
      </c>
      <c r="P760" s="37"/>
      <c r="Q760" s="68">
        <f t="shared" si="433"/>
        <v>3.8888888888888973E-2</v>
      </c>
      <c r="R760" s="68">
        <f t="shared" si="434"/>
        <v>6.9444444444444198E-4</v>
      </c>
      <c r="S760" s="68">
        <f t="shared" si="439"/>
        <v>3.9583333333333415E-2</v>
      </c>
      <c r="T760" s="68">
        <f t="shared" si="435"/>
        <v>3.7499999999999978E-2</v>
      </c>
      <c r="U760" s="37">
        <v>32.9</v>
      </c>
      <c r="V760" s="37">
        <f>INDEX('Počty dní'!A:E,MATCH(E760,'Počty dní'!C:C,0),4)</f>
        <v>205</v>
      </c>
      <c r="W760" s="69">
        <f>V760*U760</f>
        <v>6744.5</v>
      </c>
      <c r="X760" s="1"/>
    </row>
    <row r="761" spans="1:24" ht="15" thickBot="1" x14ac:dyDescent="0.35">
      <c r="A761" s="115" t="str">
        <f ca="1">CONCATENATE(INDIRECT("R[-3]C[0]",FALSE),"celkem")</f>
        <v>248celkem</v>
      </c>
      <c r="B761" s="70"/>
      <c r="C761" s="70" t="str">
        <f ca="1">INDIRECT("R[-1]C[12]",FALSE)</f>
        <v>Velké Meziříčí,,aut.nádr.</v>
      </c>
      <c r="D761" s="80"/>
      <c r="E761" s="70"/>
      <c r="F761" s="80"/>
      <c r="G761" s="70"/>
      <c r="H761" s="116"/>
      <c r="I761" s="117"/>
      <c r="J761" s="198" t="str">
        <f ca="1">INDIRECT("R[-3]C[0]",FALSE)</f>
        <v>V</v>
      </c>
      <c r="K761" s="119"/>
      <c r="L761" s="120"/>
      <c r="M761" s="121"/>
      <c r="N761" s="120"/>
      <c r="O761" s="122"/>
      <c r="P761" s="70"/>
      <c r="Q761" s="78">
        <f>SUM(Q747:Q760)</f>
        <v>0.46180555555555569</v>
      </c>
      <c r="R761" s="78">
        <f>SUM(R747:R760)</f>
        <v>2.2916666666666585E-2</v>
      </c>
      <c r="S761" s="78">
        <f>SUM(S747:S760)</f>
        <v>0.48472222222222228</v>
      </c>
      <c r="T761" s="78">
        <f>SUM(T747:T760)</f>
        <v>0.30069444444444449</v>
      </c>
      <c r="U761" s="72">
        <f>SUM(U747:U760)</f>
        <v>395.59999999999997</v>
      </c>
      <c r="V761" s="73"/>
      <c r="W761" s="74">
        <f>SUM(W747:W760)</f>
        <v>81098</v>
      </c>
      <c r="X761" s="1"/>
    </row>
    <row r="762" spans="1:24" x14ac:dyDescent="0.3">
      <c r="A762" s="123"/>
      <c r="F762" s="29"/>
      <c r="H762" s="124"/>
      <c r="I762" s="125"/>
      <c r="J762" s="27"/>
      <c r="K762" s="27"/>
      <c r="L762" s="125"/>
      <c r="M762" s="27"/>
      <c r="N762" s="125"/>
      <c r="O762" s="27"/>
      <c r="P762" s="27"/>
      <c r="Q762" s="40"/>
      <c r="R762" s="40"/>
      <c r="S762" s="40"/>
      <c r="T762" s="40"/>
      <c r="U762" s="41"/>
      <c r="W762" s="41"/>
      <c r="X762" s="1"/>
    </row>
    <row r="763" spans="1:24" ht="15" thickBot="1" x14ac:dyDescent="0.35">
      <c r="A763" s="123"/>
      <c r="F763" s="29"/>
      <c r="H763" s="124"/>
      <c r="I763" s="125"/>
      <c r="J763" s="27"/>
      <c r="K763" s="27"/>
      <c r="L763" s="125"/>
      <c r="M763" s="27"/>
      <c r="N763" s="125"/>
      <c r="O763" s="27"/>
      <c r="P763" s="27"/>
      <c r="Q763" s="40"/>
      <c r="R763" s="40"/>
      <c r="S763" s="40"/>
      <c r="T763" s="40"/>
      <c r="U763" s="41"/>
      <c r="W763" s="41"/>
      <c r="X763" s="1"/>
    </row>
    <row r="764" spans="1:24" x14ac:dyDescent="0.3">
      <c r="A764" s="89">
        <v>249</v>
      </c>
      <c r="B764" s="32">
        <v>2049</v>
      </c>
      <c r="C764" s="32" t="s">
        <v>18</v>
      </c>
      <c r="D764" s="190"/>
      <c r="E764" s="91" t="str">
        <f t="shared" ref="E764:E774" si="440">CONCATENATE(C764,D764)</f>
        <v>X</v>
      </c>
      <c r="F764" s="32" t="s">
        <v>108</v>
      </c>
      <c r="G764" s="190">
        <v>1</v>
      </c>
      <c r="H764" s="32" t="str">
        <f t="shared" ref="H764:H774" si="441">CONCATENATE(F764,"/",G764)</f>
        <v>XXX117/1</v>
      </c>
      <c r="I764" s="90" t="s">
        <v>65</v>
      </c>
      <c r="J764" s="90" t="s">
        <v>64</v>
      </c>
      <c r="K764" s="92">
        <v>0.20069444444444443</v>
      </c>
      <c r="L764" s="93">
        <v>0.20138888888888887</v>
      </c>
      <c r="M764" s="94" t="s">
        <v>20</v>
      </c>
      <c r="N764" s="93">
        <v>0.22708333333333333</v>
      </c>
      <c r="O764" s="94" t="s">
        <v>43</v>
      </c>
      <c r="P764" s="32" t="str">
        <f t="shared" ref="P764:P773" si="442">IF(M765=O764,"OK","POZOR")</f>
        <v>OK</v>
      </c>
      <c r="Q764" s="67">
        <f t="shared" ref="Q764:Q774" si="443">IF(ISNUMBER(G764),N764-L764,IF(F764="přejezd",N764-L764,0))</f>
        <v>2.5694444444444464E-2</v>
      </c>
      <c r="R764" s="67">
        <f t="shared" ref="R764:R774" si="444">IF(ISNUMBER(G764),L764-K764,0)</f>
        <v>6.9444444444444198E-4</v>
      </c>
      <c r="S764" s="67">
        <f t="shared" ref="S764:S774" si="445">Q764+R764</f>
        <v>2.6388888888888906E-2</v>
      </c>
      <c r="T764" s="67"/>
      <c r="U764" s="32">
        <v>22.4</v>
      </c>
      <c r="V764" s="32">
        <f>INDEX('Počty dní'!A:E,MATCH(E764,'Počty dní'!C:C,0),4)</f>
        <v>205</v>
      </c>
      <c r="W764" s="33">
        <f t="shared" ref="W764:W774" si="446">V764*U764</f>
        <v>4592</v>
      </c>
      <c r="X764" s="1"/>
    </row>
    <row r="765" spans="1:24" x14ac:dyDescent="0.3">
      <c r="A765" s="96">
        <v>249</v>
      </c>
      <c r="B765" s="35">
        <v>2049</v>
      </c>
      <c r="C765" s="35" t="s">
        <v>18</v>
      </c>
      <c r="D765" s="132"/>
      <c r="E765" s="98" t="str">
        <f t="shared" si="440"/>
        <v>X</v>
      </c>
      <c r="F765" s="35" t="s">
        <v>108</v>
      </c>
      <c r="G765" s="132">
        <v>4</v>
      </c>
      <c r="H765" s="35" t="str">
        <f t="shared" si="441"/>
        <v>XXX117/4</v>
      </c>
      <c r="I765" s="97" t="s">
        <v>65</v>
      </c>
      <c r="J765" s="103" t="s">
        <v>64</v>
      </c>
      <c r="K765" s="99">
        <v>0.2298611111111111</v>
      </c>
      <c r="L765" s="100">
        <v>0.23055555555555554</v>
      </c>
      <c r="M765" s="101" t="s">
        <v>43</v>
      </c>
      <c r="N765" s="100">
        <v>0.26805555555555555</v>
      </c>
      <c r="O765" s="102" t="s">
        <v>52</v>
      </c>
      <c r="P765" s="35" t="str">
        <f t="shared" si="442"/>
        <v>OK</v>
      </c>
      <c r="Q765" s="36">
        <f t="shared" si="443"/>
        <v>3.7500000000000006E-2</v>
      </c>
      <c r="R765" s="36">
        <f t="shared" si="444"/>
        <v>6.9444444444444198E-4</v>
      </c>
      <c r="S765" s="36">
        <f t="shared" si="445"/>
        <v>3.8194444444444448E-2</v>
      </c>
      <c r="T765" s="36">
        <f t="shared" ref="T765:T774" si="447">K765-N764</f>
        <v>2.7777777777777679E-3</v>
      </c>
      <c r="U765" s="35">
        <v>32.9</v>
      </c>
      <c r="V765" s="35">
        <f>INDEX('Počty dní'!A:E,MATCH(E765,'Počty dní'!C:C,0),4)</f>
        <v>205</v>
      </c>
      <c r="W765" s="65">
        <f t="shared" si="446"/>
        <v>6744.5</v>
      </c>
      <c r="X765" s="1"/>
    </row>
    <row r="766" spans="1:24" x14ac:dyDescent="0.3">
      <c r="A766" s="96">
        <v>249</v>
      </c>
      <c r="B766" s="35">
        <v>2049</v>
      </c>
      <c r="C766" s="35" t="s">
        <v>18</v>
      </c>
      <c r="D766" s="132"/>
      <c r="E766" s="98" t="str">
        <f t="shared" si="440"/>
        <v>X</v>
      </c>
      <c r="F766" s="35" t="s">
        <v>108</v>
      </c>
      <c r="G766" s="132">
        <v>7</v>
      </c>
      <c r="H766" s="35" t="str">
        <f t="shared" si="441"/>
        <v>XXX117/7</v>
      </c>
      <c r="I766" s="97" t="s">
        <v>64</v>
      </c>
      <c r="J766" s="103" t="s">
        <v>64</v>
      </c>
      <c r="K766" s="99">
        <v>0.26944444444444443</v>
      </c>
      <c r="L766" s="100">
        <v>0.27013888888888887</v>
      </c>
      <c r="M766" s="102" t="s">
        <v>52</v>
      </c>
      <c r="N766" s="100">
        <v>0.31041666666666667</v>
      </c>
      <c r="O766" s="101" t="s">
        <v>43</v>
      </c>
      <c r="P766" s="35" t="str">
        <f t="shared" si="442"/>
        <v>OK</v>
      </c>
      <c r="Q766" s="36">
        <f t="shared" si="443"/>
        <v>4.0277777777777801E-2</v>
      </c>
      <c r="R766" s="36">
        <f t="shared" si="444"/>
        <v>6.9444444444444198E-4</v>
      </c>
      <c r="S766" s="36">
        <f t="shared" si="445"/>
        <v>4.0972222222222243E-2</v>
      </c>
      <c r="T766" s="36">
        <f t="shared" si="447"/>
        <v>1.388888888888884E-3</v>
      </c>
      <c r="U766" s="35">
        <v>33.700000000000003</v>
      </c>
      <c r="V766" s="35">
        <f>INDEX('Počty dní'!A:E,MATCH(E766,'Počty dní'!C:C,0),4)</f>
        <v>205</v>
      </c>
      <c r="W766" s="65">
        <f t="shared" si="446"/>
        <v>6908.5000000000009</v>
      </c>
      <c r="X766" s="1"/>
    </row>
    <row r="767" spans="1:24" x14ac:dyDescent="0.3">
      <c r="A767" s="96">
        <v>249</v>
      </c>
      <c r="B767" s="35">
        <v>2049</v>
      </c>
      <c r="C767" s="35" t="s">
        <v>18</v>
      </c>
      <c r="D767" s="132"/>
      <c r="E767" s="98" t="str">
        <f t="shared" si="440"/>
        <v>X</v>
      </c>
      <c r="F767" s="35" t="s">
        <v>108</v>
      </c>
      <c r="G767" s="132">
        <v>10</v>
      </c>
      <c r="H767" s="35" t="str">
        <f t="shared" si="441"/>
        <v>XXX117/10</v>
      </c>
      <c r="I767" s="97" t="s">
        <v>64</v>
      </c>
      <c r="J767" s="103" t="s">
        <v>64</v>
      </c>
      <c r="K767" s="99">
        <v>0.31319444444444444</v>
      </c>
      <c r="L767" s="100">
        <v>0.31388888888888888</v>
      </c>
      <c r="M767" s="101" t="s">
        <v>43</v>
      </c>
      <c r="N767" s="100">
        <v>0.34930555555555554</v>
      </c>
      <c r="O767" s="101" t="s">
        <v>21</v>
      </c>
      <c r="P767" s="35" t="str">
        <f t="shared" si="442"/>
        <v>OK</v>
      </c>
      <c r="Q767" s="36">
        <f t="shared" si="443"/>
        <v>3.5416666666666652E-2</v>
      </c>
      <c r="R767" s="36">
        <f t="shared" si="444"/>
        <v>6.9444444444444198E-4</v>
      </c>
      <c r="S767" s="36">
        <f t="shared" si="445"/>
        <v>3.6111111111111094E-2</v>
      </c>
      <c r="T767" s="36">
        <f t="shared" si="447"/>
        <v>2.7777777777777679E-3</v>
      </c>
      <c r="U767" s="35">
        <v>31.6</v>
      </c>
      <c r="V767" s="35">
        <f>INDEX('Počty dní'!A:E,MATCH(E767,'Počty dní'!C:C,0),4)</f>
        <v>205</v>
      </c>
      <c r="W767" s="65">
        <f t="shared" si="446"/>
        <v>6478</v>
      </c>
      <c r="X767" s="1"/>
    </row>
    <row r="768" spans="1:24" x14ac:dyDescent="0.3">
      <c r="A768" s="96">
        <v>249</v>
      </c>
      <c r="B768" s="35">
        <v>2049</v>
      </c>
      <c r="C768" s="35" t="s">
        <v>18</v>
      </c>
      <c r="D768" s="132"/>
      <c r="E768" s="98" t="str">
        <f t="shared" si="440"/>
        <v>X</v>
      </c>
      <c r="F768" s="35" t="s">
        <v>108</v>
      </c>
      <c r="G768" s="132">
        <v>15</v>
      </c>
      <c r="H768" s="35" t="str">
        <f t="shared" si="441"/>
        <v>XXX117/15</v>
      </c>
      <c r="I768" s="97" t="s">
        <v>64</v>
      </c>
      <c r="J768" s="103" t="s">
        <v>64</v>
      </c>
      <c r="K768" s="99">
        <v>0.5229166666666667</v>
      </c>
      <c r="L768" s="100">
        <v>0.52569444444444446</v>
      </c>
      <c r="M768" s="101" t="s">
        <v>21</v>
      </c>
      <c r="N768" s="100">
        <v>0.56041666666666667</v>
      </c>
      <c r="O768" s="101" t="s">
        <v>43</v>
      </c>
      <c r="P768" s="35" t="str">
        <f t="shared" si="442"/>
        <v>OK</v>
      </c>
      <c r="Q768" s="36">
        <f t="shared" si="443"/>
        <v>3.472222222222221E-2</v>
      </c>
      <c r="R768" s="36">
        <f t="shared" si="444"/>
        <v>2.7777777777777679E-3</v>
      </c>
      <c r="S768" s="36">
        <f t="shared" si="445"/>
        <v>3.7499999999999978E-2</v>
      </c>
      <c r="T768" s="36">
        <f t="shared" si="447"/>
        <v>0.17361111111111116</v>
      </c>
      <c r="U768" s="35">
        <v>32.4</v>
      </c>
      <c r="V768" s="35">
        <f>INDEX('Počty dní'!A:E,MATCH(E768,'Počty dní'!C:C,0),4)</f>
        <v>205</v>
      </c>
      <c r="W768" s="65">
        <f t="shared" si="446"/>
        <v>6642</v>
      </c>
      <c r="X768" s="1"/>
    </row>
    <row r="769" spans="1:48" x14ac:dyDescent="0.3">
      <c r="A769" s="96">
        <v>249</v>
      </c>
      <c r="B769" s="35">
        <v>2049</v>
      </c>
      <c r="C769" s="35" t="s">
        <v>18</v>
      </c>
      <c r="D769" s="132"/>
      <c r="E769" s="98" t="str">
        <f t="shared" si="440"/>
        <v>X</v>
      </c>
      <c r="F769" s="35" t="s">
        <v>108</v>
      </c>
      <c r="G769" s="132">
        <v>18</v>
      </c>
      <c r="H769" s="35" t="str">
        <f t="shared" si="441"/>
        <v>XXX117/18</v>
      </c>
      <c r="I769" s="97" t="s">
        <v>64</v>
      </c>
      <c r="J769" s="103" t="s">
        <v>64</v>
      </c>
      <c r="K769" s="99">
        <v>0.5625</v>
      </c>
      <c r="L769" s="100">
        <v>0.56388888888888888</v>
      </c>
      <c r="M769" s="101" t="s">
        <v>43</v>
      </c>
      <c r="N769" s="100">
        <v>0.59930555555555554</v>
      </c>
      <c r="O769" s="101" t="s">
        <v>21</v>
      </c>
      <c r="P769" s="35" t="str">
        <f t="shared" si="442"/>
        <v>OK</v>
      </c>
      <c r="Q769" s="36">
        <f t="shared" si="443"/>
        <v>3.5416666666666652E-2</v>
      </c>
      <c r="R769" s="36">
        <f t="shared" si="444"/>
        <v>1.388888888888884E-3</v>
      </c>
      <c r="S769" s="36">
        <f t="shared" si="445"/>
        <v>3.6805555555555536E-2</v>
      </c>
      <c r="T769" s="36">
        <f t="shared" si="447"/>
        <v>2.0833333333333259E-3</v>
      </c>
      <c r="U769" s="35">
        <v>31.6</v>
      </c>
      <c r="V769" s="35">
        <f>INDEX('Počty dní'!A:E,MATCH(E769,'Počty dní'!C:C,0),4)</f>
        <v>205</v>
      </c>
      <c r="W769" s="65">
        <f t="shared" si="446"/>
        <v>6478</v>
      </c>
      <c r="X769" s="1"/>
    </row>
    <row r="770" spans="1:48" x14ac:dyDescent="0.3">
      <c r="A770" s="96">
        <v>249</v>
      </c>
      <c r="B770" s="35">
        <v>2049</v>
      </c>
      <c r="C770" s="35" t="s">
        <v>18</v>
      </c>
      <c r="D770" s="132"/>
      <c r="E770" s="98" t="str">
        <f t="shared" si="440"/>
        <v>X</v>
      </c>
      <c r="F770" s="35" t="s">
        <v>110</v>
      </c>
      <c r="G770" s="132">
        <v>15</v>
      </c>
      <c r="H770" s="35" t="str">
        <f t="shared" si="441"/>
        <v>XXX119/15</v>
      </c>
      <c r="I770" s="97" t="s">
        <v>64</v>
      </c>
      <c r="J770" s="103" t="s">
        <v>64</v>
      </c>
      <c r="K770" s="99">
        <v>0.61180555555555549</v>
      </c>
      <c r="L770" s="149">
        <v>0.61249999999999993</v>
      </c>
      <c r="M770" s="101" t="s">
        <v>21</v>
      </c>
      <c r="N770" s="100">
        <v>0.64236111111111105</v>
      </c>
      <c r="O770" s="102" t="s">
        <v>85</v>
      </c>
      <c r="P770" s="35" t="str">
        <f t="shared" si="442"/>
        <v>OK</v>
      </c>
      <c r="Q770" s="36">
        <f t="shared" si="443"/>
        <v>2.9861111111111116E-2</v>
      </c>
      <c r="R770" s="36">
        <f t="shared" si="444"/>
        <v>6.9444444444444198E-4</v>
      </c>
      <c r="S770" s="36">
        <f t="shared" si="445"/>
        <v>3.0555555555555558E-2</v>
      </c>
      <c r="T770" s="36">
        <f t="shared" si="447"/>
        <v>1.2499999999999956E-2</v>
      </c>
      <c r="U770" s="35">
        <v>24.8</v>
      </c>
      <c r="V770" s="35">
        <f>INDEX('Počty dní'!A:E,MATCH(E770,'Počty dní'!C:C,0),4)</f>
        <v>205</v>
      </c>
      <c r="W770" s="65">
        <f t="shared" si="446"/>
        <v>5084</v>
      </c>
      <c r="X770" s="1"/>
    </row>
    <row r="771" spans="1:48" x14ac:dyDescent="0.3">
      <c r="A771" s="96">
        <v>249</v>
      </c>
      <c r="B771" s="35">
        <v>2049</v>
      </c>
      <c r="C771" s="35" t="s">
        <v>18</v>
      </c>
      <c r="D771" s="132"/>
      <c r="E771" s="98" t="str">
        <f t="shared" si="440"/>
        <v>X</v>
      </c>
      <c r="F771" s="35" t="s">
        <v>110</v>
      </c>
      <c r="G771" s="132">
        <v>20</v>
      </c>
      <c r="H771" s="35" t="str">
        <f t="shared" si="441"/>
        <v>XXX119/20</v>
      </c>
      <c r="I771" s="97" t="s">
        <v>65</v>
      </c>
      <c r="J771" s="103" t="s">
        <v>64</v>
      </c>
      <c r="K771" s="99">
        <v>0.64236111111111116</v>
      </c>
      <c r="L771" s="100">
        <v>0.6430555555555556</v>
      </c>
      <c r="M771" s="102" t="s">
        <v>85</v>
      </c>
      <c r="N771" s="149">
        <v>0.67986111111111103</v>
      </c>
      <c r="O771" s="101" t="s">
        <v>21</v>
      </c>
      <c r="P771" s="35" t="str">
        <f t="shared" si="442"/>
        <v>OK</v>
      </c>
      <c r="Q771" s="36">
        <f t="shared" si="443"/>
        <v>3.6805555555555425E-2</v>
      </c>
      <c r="R771" s="36">
        <f t="shared" si="444"/>
        <v>6.9444444444444198E-4</v>
      </c>
      <c r="S771" s="36">
        <f t="shared" si="445"/>
        <v>3.7499999999999867E-2</v>
      </c>
      <c r="T771" s="36">
        <f t="shared" si="447"/>
        <v>0</v>
      </c>
      <c r="U771" s="35">
        <v>33.5</v>
      </c>
      <c r="V771" s="35">
        <f>INDEX('Počty dní'!A:E,MATCH(E771,'Počty dní'!C:C,0),4)</f>
        <v>205</v>
      </c>
      <c r="W771" s="65">
        <f t="shared" si="446"/>
        <v>6867.5</v>
      </c>
      <c r="X771" s="1"/>
    </row>
    <row r="772" spans="1:48" x14ac:dyDescent="0.3">
      <c r="A772" s="96">
        <v>249</v>
      </c>
      <c r="B772" s="35">
        <v>2049</v>
      </c>
      <c r="C772" s="34" t="s">
        <v>18</v>
      </c>
      <c r="D772" s="103"/>
      <c r="E772" s="34" t="str">
        <f t="shared" si="440"/>
        <v>X</v>
      </c>
      <c r="F772" s="34" t="s">
        <v>112</v>
      </c>
      <c r="G772" s="34">
        <v>25</v>
      </c>
      <c r="H772" s="34" t="str">
        <f t="shared" si="441"/>
        <v>XXX136/25</v>
      </c>
      <c r="I772" s="103" t="s">
        <v>65</v>
      </c>
      <c r="J772" s="103" t="s">
        <v>64</v>
      </c>
      <c r="K772" s="99">
        <v>0.68055555555555547</v>
      </c>
      <c r="L772" s="100">
        <v>0.68333333333333324</v>
      </c>
      <c r="M772" s="102" t="s">
        <v>21</v>
      </c>
      <c r="N772" s="149">
        <v>0.70277777777777783</v>
      </c>
      <c r="O772" s="101" t="s">
        <v>28</v>
      </c>
      <c r="P772" s="35" t="str">
        <f t="shared" si="442"/>
        <v>OK</v>
      </c>
      <c r="Q772" s="36">
        <f t="shared" si="443"/>
        <v>1.9444444444444597E-2</v>
      </c>
      <c r="R772" s="36">
        <f t="shared" si="444"/>
        <v>2.7777777777777679E-3</v>
      </c>
      <c r="S772" s="36">
        <f t="shared" si="445"/>
        <v>2.2222222222222365E-2</v>
      </c>
      <c r="T772" s="36">
        <f t="shared" si="447"/>
        <v>6.9444444444444198E-4</v>
      </c>
      <c r="U772" s="35">
        <v>16.100000000000001</v>
      </c>
      <c r="V772" s="35">
        <f>INDEX('Počty dní'!A:E,MATCH(E772,'Počty dní'!C:C,0),4)</f>
        <v>205</v>
      </c>
      <c r="W772" s="65">
        <f t="shared" si="446"/>
        <v>3300.5000000000005</v>
      </c>
      <c r="X772" s="1"/>
    </row>
    <row r="773" spans="1:48" x14ac:dyDescent="0.3">
      <c r="A773" s="96">
        <v>249</v>
      </c>
      <c r="B773" s="35">
        <v>2049</v>
      </c>
      <c r="C773" s="35" t="s">
        <v>18</v>
      </c>
      <c r="D773" s="97"/>
      <c r="E773" s="35" t="str">
        <f t="shared" si="440"/>
        <v>X</v>
      </c>
      <c r="F773" s="35" t="s">
        <v>72</v>
      </c>
      <c r="G773" s="35"/>
      <c r="H773" s="35" t="str">
        <f t="shared" si="441"/>
        <v>přejezd/</v>
      </c>
      <c r="I773" s="103"/>
      <c r="J773" s="103" t="s">
        <v>64</v>
      </c>
      <c r="K773" s="99">
        <v>0.70277777777777783</v>
      </c>
      <c r="L773" s="100">
        <v>0.70277777777777783</v>
      </c>
      <c r="M773" s="102" t="str">
        <f>O772</f>
        <v>Nové Město na Mor.,,Dopravní terminál</v>
      </c>
      <c r="N773" s="100">
        <v>0.70486111111111116</v>
      </c>
      <c r="O773" s="102" t="str">
        <f>M774</f>
        <v>Nové Město na Mor.,,centrum</v>
      </c>
      <c r="P773" s="35" t="str">
        <f t="shared" si="442"/>
        <v>OK</v>
      </c>
      <c r="Q773" s="36">
        <f t="shared" si="443"/>
        <v>2.0833333333333259E-3</v>
      </c>
      <c r="R773" s="36">
        <f t="shared" si="444"/>
        <v>0</v>
      </c>
      <c r="S773" s="36">
        <f t="shared" si="445"/>
        <v>2.0833333333333259E-3</v>
      </c>
      <c r="T773" s="36">
        <f t="shared" si="447"/>
        <v>0</v>
      </c>
      <c r="U773" s="35">
        <v>0</v>
      </c>
      <c r="V773" s="35">
        <f>INDEX('Počty dní'!A:E,MATCH(E773,'Počty dní'!C:C,0),4)</f>
        <v>205</v>
      </c>
      <c r="W773" s="65">
        <f t="shared" si="446"/>
        <v>0</v>
      </c>
      <c r="X773" s="1"/>
      <c r="AL773" s="24"/>
      <c r="AM773" s="24"/>
      <c r="AP773" s="7"/>
      <c r="AQ773" s="7"/>
      <c r="AR773" s="7"/>
      <c r="AS773" s="7"/>
      <c r="AT773" s="7"/>
      <c r="AU773" s="25"/>
      <c r="AV773" s="25"/>
    </row>
    <row r="774" spans="1:48" s="2" customFormat="1" ht="15" thickBot="1" x14ac:dyDescent="0.35">
      <c r="A774" s="108">
        <v>249</v>
      </c>
      <c r="B774" s="37">
        <v>2049</v>
      </c>
      <c r="C774" s="75" t="s">
        <v>18</v>
      </c>
      <c r="D774" s="151"/>
      <c r="E774" s="75" t="str">
        <f t="shared" si="440"/>
        <v>X</v>
      </c>
      <c r="F774" s="75" t="s">
        <v>109</v>
      </c>
      <c r="G774" s="75">
        <v>9</v>
      </c>
      <c r="H774" s="75" t="str">
        <f t="shared" si="441"/>
        <v>XXX118/9</v>
      </c>
      <c r="I774" s="151" t="s">
        <v>65</v>
      </c>
      <c r="J774" s="151" t="s">
        <v>64</v>
      </c>
      <c r="K774" s="111">
        <v>0.7583333333333333</v>
      </c>
      <c r="L774" s="112">
        <v>0.76041666666666663</v>
      </c>
      <c r="M774" s="113" t="s">
        <v>19</v>
      </c>
      <c r="N774" s="152">
        <v>0.77847222222222223</v>
      </c>
      <c r="O774" s="114" t="s">
        <v>20</v>
      </c>
      <c r="P774" s="37"/>
      <c r="Q774" s="68">
        <f t="shared" si="443"/>
        <v>1.8055555555555602E-2</v>
      </c>
      <c r="R774" s="68">
        <f t="shared" si="444"/>
        <v>2.0833333333333259E-3</v>
      </c>
      <c r="S774" s="68">
        <f t="shared" si="445"/>
        <v>2.0138888888888928E-2</v>
      </c>
      <c r="T774" s="68">
        <f t="shared" si="447"/>
        <v>5.3472222222222143E-2</v>
      </c>
      <c r="U774" s="37">
        <v>13.9</v>
      </c>
      <c r="V774" s="37">
        <f>INDEX('Počty dní'!A:E,MATCH(E774,'Počty dní'!C:C,0),4)</f>
        <v>205</v>
      </c>
      <c r="W774" s="69">
        <f t="shared" si="446"/>
        <v>2849.5</v>
      </c>
      <c r="X774" s="1"/>
    </row>
    <row r="775" spans="1:48" ht="15" thickBot="1" x14ac:dyDescent="0.35">
      <c r="A775" s="115" t="str">
        <f ca="1">CONCATENATE(INDIRECT("R[-3]C[0]",FALSE),"celkem")</f>
        <v>249celkem</v>
      </c>
      <c r="B775" s="70"/>
      <c r="C775" s="70" t="str">
        <f ca="1">INDIRECT("R[-1]C[12]",FALSE)</f>
        <v>Ostrov n.Osl.</v>
      </c>
      <c r="D775" s="80"/>
      <c r="E775" s="70"/>
      <c r="F775" s="80"/>
      <c r="G775" s="70"/>
      <c r="H775" s="116"/>
      <c r="I775" s="117"/>
      <c r="J775" s="198" t="str">
        <f ca="1">INDIRECT("R[-3]C[0]",FALSE)</f>
        <v>V</v>
      </c>
      <c r="K775" s="119"/>
      <c r="L775" s="120"/>
      <c r="M775" s="121"/>
      <c r="N775" s="120"/>
      <c r="O775" s="122"/>
      <c r="P775" s="70"/>
      <c r="Q775" s="71">
        <f>SUM(Q764:Q774)</f>
        <v>0.31527777777777788</v>
      </c>
      <c r="R775" s="71">
        <f>SUM(R764:R774)</f>
        <v>1.3194444444444398E-2</v>
      </c>
      <c r="S775" s="71">
        <f>SUM(S764:S774)</f>
        <v>0.32847222222222228</v>
      </c>
      <c r="T775" s="71">
        <f>SUM(T764:T774)</f>
        <v>0.24930555555555545</v>
      </c>
      <c r="U775" s="72">
        <f>SUM(U764:U774)</f>
        <v>272.89999999999998</v>
      </c>
      <c r="V775" s="73"/>
      <c r="W775" s="74">
        <f>SUM(W764:W774)</f>
        <v>55944.5</v>
      </c>
      <c r="X775" s="1"/>
    </row>
    <row r="776" spans="1:48" x14ac:dyDescent="0.3">
      <c r="J776" s="201"/>
      <c r="X776" s="1"/>
    </row>
  </sheetData>
  <autoFilter ref="A1:AV777" xr:uid="{00000000-0001-0000-0000-000000000000}"/>
  <phoneticPr fontId="18" type="noConversion"/>
  <conditionalFormatting sqref="E1">
    <cfRule type="containsText" dxfId="61" priority="575" operator="containsText" text="stídání">
      <formula>NOT(ISERROR(SEARCH("stídání",E1)))</formula>
    </cfRule>
    <cfRule type="containsText" dxfId="60" priority="576" operator="containsText" text="střídání">
      <formula>NOT(ISERROR(SEARCH("střídání",E1)))</formula>
    </cfRule>
  </conditionalFormatting>
  <conditionalFormatting sqref="P4:P10 P28:P38 P43:P61 P106:P122 P141:P155 P160:P170 P208:P217 P222:P235 P240:P261 P346:P361 P407:P413 P457:P469 P474:P485 P522:P537 P572:P587 P605:P617 P622:P630 P642:P657 P662:P671 P685:P698 P731:P742 P747:P759 P187:P203 P312:P314 P284:P302">
    <cfRule type="containsText" dxfId="59" priority="127" operator="containsText" text="POZOR">
      <formula>NOT(ISERROR(SEARCH("POZOR",P4)))</formula>
    </cfRule>
  </conditionalFormatting>
  <conditionalFormatting sqref="P15:P23">
    <cfRule type="containsText" dxfId="58" priority="126" operator="containsText" text="POZOR">
      <formula>NOT(ISERROR(SEARCH("POZOR",P15)))</formula>
    </cfRule>
  </conditionalFormatting>
  <conditionalFormatting sqref="P66:P77">
    <cfRule type="containsText" dxfId="57" priority="123" operator="containsText" text="POZOR">
      <formula>NOT(ISERROR(SEARCH("POZOR",P66)))</formula>
    </cfRule>
  </conditionalFormatting>
  <conditionalFormatting sqref="P82:P90">
    <cfRule type="containsText" dxfId="56" priority="122" operator="containsText" text="POZOR">
      <formula>NOT(ISERROR(SEARCH("POZOR",P82)))</formula>
    </cfRule>
  </conditionalFormatting>
  <conditionalFormatting sqref="P95:P101">
    <cfRule type="containsText" dxfId="55" priority="121" operator="containsText" text="POZOR">
      <formula>NOT(ISERROR(SEARCH("POZOR",P95)))</formula>
    </cfRule>
  </conditionalFormatting>
  <conditionalFormatting sqref="P127:P136">
    <cfRule type="containsText" dxfId="54" priority="119" operator="containsText" text="POZOR">
      <formula>NOT(ISERROR(SEARCH("POZOR",P127)))</formula>
    </cfRule>
  </conditionalFormatting>
  <conditionalFormatting sqref="P175:P182">
    <cfRule type="containsText" dxfId="53" priority="116" operator="containsText" text="POZOR">
      <formula>NOT(ISERROR(SEARCH("POZOR",P175)))</formula>
    </cfRule>
  </conditionalFormatting>
  <conditionalFormatting sqref="P266:P279">
    <cfRule type="containsText" dxfId="52" priority="111" operator="containsText" text="POZOR">
      <formula>NOT(ISERROR(SEARCH("POZOR",P266)))</formula>
    </cfRule>
  </conditionalFormatting>
  <conditionalFormatting sqref="P307:P324">
    <cfRule type="containsText" dxfId="51" priority="109" operator="containsText" text="POZOR">
      <formula>NOT(ISERROR(SEARCH("POZOR",P307)))</formula>
    </cfRule>
  </conditionalFormatting>
  <conditionalFormatting sqref="P329:P341">
    <cfRule type="containsText" dxfId="50" priority="108" operator="containsText" text="POZOR">
      <formula>NOT(ISERROR(SEARCH("POZOR",P329)))</formula>
    </cfRule>
  </conditionalFormatting>
  <conditionalFormatting sqref="P366:P372">
    <cfRule type="containsText" dxfId="49" priority="106" operator="containsText" text="POZOR">
      <formula>NOT(ISERROR(SEARCH("POZOR",P366)))</formula>
    </cfRule>
  </conditionalFormatting>
  <conditionalFormatting sqref="P377:P387">
    <cfRule type="containsText" dxfId="48" priority="105" operator="containsText" text="POZOR">
      <formula>NOT(ISERROR(SEARCH("POZOR",P377)))</formula>
    </cfRule>
  </conditionalFormatting>
  <conditionalFormatting sqref="P392:P402">
    <cfRule type="containsText" dxfId="47" priority="104" operator="containsText" text="POZOR">
      <formula>NOT(ISERROR(SEARCH("POZOR",P392)))</formula>
    </cfRule>
  </conditionalFormatting>
  <conditionalFormatting sqref="P418:P426">
    <cfRule type="containsText" dxfId="46" priority="102" operator="containsText" text="POZOR">
      <formula>NOT(ISERROR(SEARCH("POZOR",P418)))</formula>
    </cfRule>
  </conditionalFormatting>
  <conditionalFormatting sqref="P431:P439">
    <cfRule type="containsText" dxfId="45" priority="101" operator="containsText" text="POZOR">
      <formula>NOT(ISERROR(SEARCH("POZOR",P431)))</formula>
    </cfRule>
  </conditionalFormatting>
  <conditionalFormatting sqref="P444:P452">
    <cfRule type="containsText" dxfId="44" priority="100" operator="containsText" text="POZOR">
      <formula>NOT(ISERROR(SEARCH("POZOR",P444)))</formula>
    </cfRule>
  </conditionalFormatting>
  <conditionalFormatting sqref="P490:P498">
    <cfRule type="containsText" dxfId="43" priority="97" operator="containsText" text="POZOR">
      <formula>NOT(ISERROR(SEARCH("POZOR",P490)))</formula>
    </cfRule>
  </conditionalFormatting>
  <conditionalFormatting sqref="P503:P517">
    <cfRule type="containsText" dxfId="42" priority="96" operator="containsText" text="POZOR">
      <formula>NOT(ISERROR(SEARCH("POZOR",P503)))</formula>
    </cfRule>
  </conditionalFormatting>
  <conditionalFormatting sqref="P542:P554">
    <cfRule type="containsText" dxfId="41" priority="94" operator="containsText" text="POZOR">
      <formula>NOT(ISERROR(SEARCH("POZOR",P542)))</formula>
    </cfRule>
  </conditionalFormatting>
  <conditionalFormatting sqref="P559:P567">
    <cfRule type="containsText" dxfId="40" priority="93" operator="containsText" text="POZOR">
      <formula>NOT(ISERROR(SEARCH("POZOR",P559)))</formula>
    </cfRule>
  </conditionalFormatting>
  <conditionalFormatting sqref="P592:P600">
    <cfRule type="containsText" dxfId="39" priority="91" operator="containsText" text="POZOR">
      <formula>NOT(ISERROR(SEARCH("POZOR",P592)))</formula>
    </cfRule>
  </conditionalFormatting>
  <conditionalFormatting sqref="P635:P637">
    <cfRule type="containsText" dxfId="38" priority="9" operator="containsText" text="POZOR">
      <formula>NOT(ISERROR(SEARCH("POZOR",P635)))</formula>
    </cfRule>
  </conditionalFormatting>
  <conditionalFormatting sqref="P676:P680">
    <cfRule type="containsText" dxfId="37" priority="85" operator="containsText" text="POZOR">
      <formula>NOT(ISERROR(SEARCH("POZOR",P676)))</formula>
    </cfRule>
  </conditionalFormatting>
  <conditionalFormatting sqref="P703:P711">
    <cfRule type="containsText" dxfId="36" priority="83" operator="containsText" text="POZOR">
      <formula>NOT(ISERROR(SEARCH("POZOR",P703)))</formula>
    </cfRule>
  </conditionalFormatting>
  <conditionalFormatting sqref="P716:P726">
    <cfRule type="containsText" dxfId="35" priority="82" operator="containsText" text="POZOR">
      <formula>NOT(ISERROR(SEARCH("POZOR",P716)))</formula>
    </cfRule>
  </conditionalFormatting>
  <conditionalFormatting sqref="P764:P773">
    <cfRule type="containsText" dxfId="34" priority="79" operator="containsText" text="POZOR">
      <formula>NOT(ISERROR(SEARCH("POZOR",P764)))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722"/>
  <sheetViews>
    <sheetView zoomScaleNormal="100" workbookViewId="0">
      <selection activeCell="H6" sqref="H6"/>
    </sheetView>
  </sheetViews>
  <sheetFormatPr defaultRowHeight="14.4" x14ac:dyDescent="0.3"/>
  <cols>
    <col min="1" max="1" width="5.109375" style="28" customWidth="1"/>
    <col min="2" max="2" width="6.5546875" style="28" customWidth="1"/>
    <col min="3" max="3" width="3.33203125" style="28" customWidth="1"/>
    <col min="4" max="4" width="4.6640625" style="29" customWidth="1"/>
    <col min="5" max="5" width="5.5546875" style="28" customWidth="1"/>
    <col min="6" max="6" width="7.109375" style="28" customWidth="1"/>
    <col min="7" max="7" width="4" style="28" customWidth="1"/>
    <col min="8" max="8" width="6.44140625" style="28" customWidth="1"/>
    <col min="9" max="9" width="6.44140625" style="203" customWidth="1"/>
    <col min="10" max="10" width="5.109375" style="29" customWidth="1"/>
    <col min="11" max="11" width="6.44140625" style="88" customWidth="1"/>
    <col min="12" max="12" width="6.44140625" style="29" customWidth="1"/>
    <col min="13" max="13" width="28.33203125" style="28" customWidth="1"/>
    <col min="14" max="14" width="7.44140625" style="29" customWidth="1"/>
    <col min="15" max="15" width="29.5546875" style="28" customWidth="1"/>
    <col min="16" max="16" width="6" style="28" customWidth="1"/>
    <col min="17" max="18" width="5.88671875" style="28" customWidth="1"/>
    <col min="19" max="23" width="8" style="28" customWidth="1"/>
  </cols>
  <sheetData>
    <row r="1" spans="1:23" s="23" customFormat="1" ht="105" thickBot="1" x14ac:dyDescent="0.35">
      <c r="A1" s="85" t="s">
        <v>138</v>
      </c>
      <c r="B1" s="86" t="s">
        <v>140</v>
      </c>
      <c r="C1" s="26" t="s">
        <v>0</v>
      </c>
      <c r="D1" s="26" t="s">
        <v>1</v>
      </c>
      <c r="E1" s="87" t="s">
        <v>2</v>
      </c>
      <c r="F1" s="79" t="s">
        <v>3</v>
      </c>
      <c r="G1" s="26" t="s">
        <v>4</v>
      </c>
      <c r="H1" s="79" t="s">
        <v>5</v>
      </c>
      <c r="I1" s="26" t="s">
        <v>143</v>
      </c>
      <c r="J1" s="26" t="s">
        <v>144</v>
      </c>
      <c r="K1" s="26" t="s">
        <v>6</v>
      </c>
      <c r="L1" s="26" t="s">
        <v>7</v>
      </c>
      <c r="M1" s="26" t="s">
        <v>8</v>
      </c>
      <c r="N1" s="26" t="s">
        <v>9</v>
      </c>
      <c r="O1" s="26" t="s">
        <v>10</v>
      </c>
      <c r="P1" s="26" t="s">
        <v>142</v>
      </c>
      <c r="Q1" s="26" t="s">
        <v>11</v>
      </c>
      <c r="R1" s="26" t="s">
        <v>12</v>
      </c>
      <c r="S1" s="26" t="s">
        <v>13</v>
      </c>
      <c r="T1" s="26" t="s">
        <v>14</v>
      </c>
      <c r="U1" s="26" t="s">
        <v>15</v>
      </c>
      <c r="V1" s="26" t="s">
        <v>16</v>
      </c>
      <c r="W1" s="26" t="s">
        <v>17</v>
      </c>
    </row>
    <row r="3" spans="1:23" ht="15" thickBot="1" x14ac:dyDescent="0.35">
      <c r="I3" s="29"/>
      <c r="K3" s="28"/>
    </row>
    <row r="4" spans="1:23" x14ac:dyDescent="0.3">
      <c r="A4" s="89">
        <v>201</v>
      </c>
      <c r="B4" s="32">
        <v>2101</v>
      </c>
      <c r="C4" s="32" t="s">
        <v>18</v>
      </c>
      <c r="D4" s="90"/>
      <c r="E4" s="91" t="str">
        <f t="shared" ref="E4:E11" si="0">CONCATENATE(C4,D4)</f>
        <v>X</v>
      </c>
      <c r="F4" s="32" t="s">
        <v>131</v>
      </c>
      <c r="G4" s="32">
        <v>2</v>
      </c>
      <c r="H4" s="32" t="str">
        <f t="shared" ref="H4:H11" si="1">CONCATENATE(F4,"/",G4)</f>
        <v>XXX180/2</v>
      </c>
      <c r="I4" s="204" t="s">
        <v>65</v>
      </c>
      <c r="J4" s="90" t="s">
        <v>64</v>
      </c>
      <c r="K4" s="92">
        <v>0.19236111111111112</v>
      </c>
      <c r="L4" s="93">
        <v>0.19375000000000001</v>
      </c>
      <c r="M4" s="94" t="s">
        <v>74</v>
      </c>
      <c r="N4" s="93">
        <v>0.22013888888888888</v>
      </c>
      <c r="O4" s="95" t="s">
        <v>21</v>
      </c>
      <c r="P4" s="32" t="str">
        <f t="shared" ref="P4:P10" si="2">IF(M5=O4,"OK","POZOR")</f>
        <v>OK</v>
      </c>
      <c r="Q4" s="67">
        <f t="shared" ref="Q4:Q11" si="3">IF(ISNUMBER(G4),N4-L4,IF(F4="přejezd",N4-L4,0))</f>
        <v>2.6388888888888878E-2</v>
      </c>
      <c r="R4" s="67">
        <f t="shared" ref="R4:R11" si="4">IF(ISNUMBER(G4),L4-K4,0)</f>
        <v>1.388888888888884E-3</v>
      </c>
      <c r="S4" s="67">
        <f>Q4+R4</f>
        <v>2.7777777777777762E-2</v>
      </c>
      <c r="T4" s="67"/>
      <c r="U4" s="32">
        <v>24</v>
      </c>
      <c r="V4" s="32">
        <f>INDEX('Počty dní'!F:J,MATCH(E4,'Počty dní'!C:C,0),4)</f>
        <v>47</v>
      </c>
      <c r="W4" s="33">
        <f t="shared" ref="W4:W11" si="5">V4*U4</f>
        <v>1128</v>
      </c>
    </row>
    <row r="5" spans="1:23" x14ac:dyDescent="0.3">
      <c r="A5" s="96">
        <v>201</v>
      </c>
      <c r="B5" s="35">
        <v>2101</v>
      </c>
      <c r="C5" s="35" t="s">
        <v>18</v>
      </c>
      <c r="D5" s="97"/>
      <c r="E5" s="98" t="str">
        <f t="shared" si="0"/>
        <v>X</v>
      </c>
      <c r="F5" s="35" t="s">
        <v>131</v>
      </c>
      <c r="G5" s="35">
        <v>3</v>
      </c>
      <c r="H5" s="35" t="str">
        <f t="shared" si="1"/>
        <v>XXX180/3</v>
      </c>
      <c r="I5" s="205" t="s">
        <v>64</v>
      </c>
      <c r="J5" s="97" t="s">
        <v>64</v>
      </c>
      <c r="K5" s="99">
        <v>0.23402777777777781</v>
      </c>
      <c r="L5" s="100">
        <v>0.23750000000000002</v>
      </c>
      <c r="M5" s="101" t="s">
        <v>21</v>
      </c>
      <c r="N5" s="100">
        <v>0.28194444444444444</v>
      </c>
      <c r="O5" s="101" t="s">
        <v>62</v>
      </c>
      <c r="P5" s="35" t="str">
        <f t="shared" si="2"/>
        <v>OK</v>
      </c>
      <c r="Q5" s="36">
        <f t="shared" si="3"/>
        <v>4.4444444444444425E-2</v>
      </c>
      <c r="R5" s="36">
        <f t="shared" si="4"/>
        <v>3.4722222222222099E-3</v>
      </c>
      <c r="S5" s="36">
        <f>Q5+R5</f>
        <v>4.7916666666666635E-2</v>
      </c>
      <c r="T5" s="36">
        <f>K5-N4</f>
        <v>1.3888888888888923E-2</v>
      </c>
      <c r="U5" s="35">
        <v>41.4</v>
      </c>
      <c r="V5" s="35">
        <f>INDEX('Počty dní'!F:J,MATCH(E5,'Počty dní'!C:C,0),4)</f>
        <v>47</v>
      </c>
      <c r="W5" s="65">
        <f t="shared" si="5"/>
        <v>1945.8</v>
      </c>
    </row>
    <row r="6" spans="1:23" x14ac:dyDescent="0.3">
      <c r="A6" s="96">
        <v>201</v>
      </c>
      <c r="B6" s="35">
        <v>2101</v>
      </c>
      <c r="C6" s="35" t="s">
        <v>18</v>
      </c>
      <c r="D6" s="97"/>
      <c r="E6" s="98" t="str">
        <f t="shared" si="0"/>
        <v>X</v>
      </c>
      <c r="F6" s="35" t="s">
        <v>131</v>
      </c>
      <c r="G6" s="35">
        <v>6</v>
      </c>
      <c r="H6" s="35" t="str">
        <f t="shared" si="1"/>
        <v>XXX180/6</v>
      </c>
      <c r="I6" s="205" t="s">
        <v>65</v>
      </c>
      <c r="J6" s="97" t="s">
        <v>64</v>
      </c>
      <c r="K6" s="99">
        <v>0.2986111111111111</v>
      </c>
      <c r="L6" s="100">
        <v>0.3</v>
      </c>
      <c r="M6" s="101" t="s">
        <v>62</v>
      </c>
      <c r="N6" s="100">
        <v>0.34513888888888888</v>
      </c>
      <c r="O6" s="102" t="s">
        <v>21</v>
      </c>
      <c r="P6" s="35" t="str">
        <f t="shared" si="2"/>
        <v>OK</v>
      </c>
      <c r="Q6" s="36">
        <f t="shared" si="3"/>
        <v>4.5138888888888895E-2</v>
      </c>
      <c r="R6" s="36">
        <f t="shared" si="4"/>
        <v>1.388888888888884E-3</v>
      </c>
      <c r="S6" s="36">
        <f t="shared" ref="S6:S11" si="6">Q6+R6</f>
        <v>4.6527777777777779E-2</v>
      </c>
      <c r="T6" s="36">
        <f t="shared" ref="T6:T11" si="7">K6-N5</f>
        <v>1.6666666666666663E-2</v>
      </c>
      <c r="U6" s="35">
        <v>41.4</v>
      </c>
      <c r="V6" s="35">
        <f>INDEX('Počty dní'!F:J,MATCH(E6,'Počty dní'!C:C,0),4)</f>
        <v>47</v>
      </c>
      <c r="W6" s="65">
        <f t="shared" si="5"/>
        <v>1945.8</v>
      </c>
    </row>
    <row r="7" spans="1:23" x14ac:dyDescent="0.3">
      <c r="A7" s="96">
        <v>201</v>
      </c>
      <c r="B7" s="35">
        <v>2101</v>
      </c>
      <c r="C7" s="35" t="s">
        <v>18</v>
      </c>
      <c r="D7" s="97"/>
      <c r="E7" s="98" t="str">
        <f t="shared" si="0"/>
        <v>X</v>
      </c>
      <c r="F7" s="35" t="s">
        <v>132</v>
      </c>
      <c r="G7" s="35">
        <v>6</v>
      </c>
      <c r="H7" s="35" t="str">
        <f t="shared" si="1"/>
        <v>XXX182/6</v>
      </c>
      <c r="I7" s="205" t="s">
        <v>64</v>
      </c>
      <c r="J7" s="97" t="s">
        <v>64</v>
      </c>
      <c r="K7" s="99">
        <v>0.52430555555555558</v>
      </c>
      <c r="L7" s="100">
        <v>0.52569444444444446</v>
      </c>
      <c r="M7" s="102" t="s">
        <v>21</v>
      </c>
      <c r="N7" s="100">
        <v>0.57916666666666672</v>
      </c>
      <c r="O7" s="101" t="s">
        <v>62</v>
      </c>
      <c r="P7" s="35" t="str">
        <f t="shared" si="2"/>
        <v>OK</v>
      </c>
      <c r="Q7" s="36">
        <f t="shared" si="3"/>
        <v>5.3472222222222254E-2</v>
      </c>
      <c r="R7" s="36">
        <f t="shared" si="4"/>
        <v>1.388888888888884E-3</v>
      </c>
      <c r="S7" s="36">
        <f t="shared" si="6"/>
        <v>5.4861111111111138E-2</v>
      </c>
      <c r="T7" s="36">
        <f t="shared" si="7"/>
        <v>0.1791666666666667</v>
      </c>
      <c r="U7" s="35">
        <v>45.6</v>
      </c>
      <c r="V7" s="35">
        <f>INDEX('Počty dní'!F:J,MATCH(E7,'Počty dní'!C:C,0),4)</f>
        <v>47</v>
      </c>
      <c r="W7" s="65">
        <f t="shared" si="5"/>
        <v>2143.2000000000003</v>
      </c>
    </row>
    <row r="8" spans="1:23" x14ac:dyDescent="0.3">
      <c r="A8" s="96">
        <v>201</v>
      </c>
      <c r="B8" s="35">
        <v>2101</v>
      </c>
      <c r="C8" s="34" t="s">
        <v>18</v>
      </c>
      <c r="D8" s="103"/>
      <c r="E8" s="34" t="str">
        <f t="shared" si="0"/>
        <v>X</v>
      </c>
      <c r="F8" s="34" t="s">
        <v>134</v>
      </c>
      <c r="G8" s="34">
        <v>18</v>
      </c>
      <c r="H8" s="34" t="str">
        <f t="shared" si="1"/>
        <v>XXX200/18</v>
      </c>
      <c r="I8" s="206" t="s">
        <v>64</v>
      </c>
      <c r="J8" s="103" t="s">
        <v>64</v>
      </c>
      <c r="K8" s="104">
        <v>0.60555555555555551</v>
      </c>
      <c r="L8" s="105">
        <v>0.61041666666666672</v>
      </c>
      <c r="M8" s="106" t="s">
        <v>62</v>
      </c>
      <c r="N8" s="105">
        <v>0.64722222222222225</v>
      </c>
      <c r="O8" s="107" t="s">
        <v>21</v>
      </c>
      <c r="P8" s="35" t="str">
        <f t="shared" si="2"/>
        <v>OK</v>
      </c>
      <c r="Q8" s="36">
        <f t="shared" si="3"/>
        <v>3.6805555555555536E-2</v>
      </c>
      <c r="R8" s="36">
        <f t="shared" si="4"/>
        <v>4.8611111111112049E-3</v>
      </c>
      <c r="S8" s="36">
        <f t="shared" si="6"/>
        <v>4.1666666666666741E-2</v>
      </c>
      <c r="T8" s="36">
        <f t="shared" si="7"/>
        <v>2.6388888888888795E-2</v>
      </c>
      <c r="U8" s="35">
        <v>38.1</v>
      </c>
      <c r="V8" s="35">
        <f>INDEX('Počty dní'!F:J,MATCH(E8,'Počty dní'!C:C,0),4)</f>
        <v>47</v>
      </c>
      <c r="W8" s="65">
        <f t="shared" si="5"/>
        <v>1790.7</v>
      </c>
    </row>
    <row r="9" spans="1:23" x14ac:dyDescent="0.3">
      <c r="A9" s="96">
        <v>201</v>
      </c>
      <c r="B9" s="35">
        <v>2101</v>
      </c>
      <c r="C9" s="35" t="s">
        <v>18</v>
      </c>
      <c r="D9" s="97"/>
      <c r="E9" s="98" t="str">
        <f t="shared" si="0"/>
        <v>X</v>
      </c>
      <c r="F9" s="35" t="s">
        <v>131</v>
      </c>
      <c r="G9" s="35">
        <v>17</v>
      </c>
      <c r="H9" s="35" t="str">
        <f t="shared" si="1"/>
        <v>XXX180/17</v>
      </c>
      <c r="I9" s="205" t="s">
        <v>64</v>
      </c>
      <c r="J9" s="97" t="s">
        <v>64</v>
      </c>
      <c r="K9" s="99">
        <v>0.65069444444444446</v>
      </c>
      <c r="L9" s="100">
        <v>0.65416666666666667</v>
      </c>
      <c r="M9" s="102" t="s">
        <v>21</v>
      </c>
      <c r="N9" s="100">
        <v>0.69861111111111107</v>
      </c>
      <c r="O9" s="101" t="s">
        <v>62</v>
      </c>
      <c r="P9" s="35" t="str">
        <f t="shared" si="2"/>
        <v>OK</v>
      </c>
      <c r="Q9" s="36">
        <f t="shared" si="3"/>
        <v>4.4444444444444398E-2</v>
      </c>
      <c r="R9" s="36">
        <f t="shared" si="4"/>
        <v>3.4722222222222099E-3</v>
      </c>
      <c r="S9" s="36">
        <f t="shared" si="6"/>
        <v>4.7916666666666607E-2</v>
      </c>
      <c r="T9" s="36">
        <f t="shared" si="7"/>
        <v>3.4722222222222099E-3</v>
      </c>
      <c r="U9" s="35">
        <v>41.4</v>
      </c>
      <c r="V9" s="35">
        <f>INDEX('Počty dní'!F:J,MATCH(E9,'Počty dní'!C:C,0),4)</f>
        <v>47</v>
      </c>
      <c r="W9" s="65">
        <f t="shared" si="5"/>
        <v>1945.8</v>
      </c>
    </row>
    <row r="10" spans="1:23" x14ac:dyDescent="0.3">
      <c r="A10" s="96">
        <v>201</v>
      </c>
      <c r="B10" s="35">
        <v>2101</v>
      </c>
      <c r="C10" s="35" t="s">
        <v>18</v>
      </c>
      <c r="D10" s="97"/>
      <c r="E10" s="98" t="str">
        <f t="shared" si="0"/>
        <v>X</v>
      </c>
      <c r="F10" s="35" t="s">
        <v>131</v>
      </c>
      <c r="G10" s="35">
        <v>20</v>
      </c>
      <c r="H10" s="35" t="str">
        <f t="shared" si="1"/>
        <v>XXX180/20</v>
      </c>
      <c r="I10" s="205" t="s">
        <v>64</v>
      </c>
      <c r="J10" s="97" t="s">
        <v>64</v>
      </c>
      <c r="K10" s="99">
        <v>0.71319444444444446</v>
      </c>
      <c r="L10" s="100">
        <v>0.71666666666666667</v>
      </c>
      <c r="M10" s="101" t="s">
        <v>62</v>
      </c>
      <c r="N10" s="100">
        <v>0.76180555555555562</v>
      </c>
      <c r="O10" s="102" t="s">
        <v>21</v>
      </c>
      <c r="P10" s="35" t="str">
        <f t="shared" si="2"/>
        <v>OK</v>
      </c>
      <c r="Q10" s="36">
        <f t="shared" si="3"/>
        <v>4.5138888888888951E-2</v>
      </c>
      <c r="R10" s="36">
        <f t="shared" si="4"/>
        <v>3.4722222222222099E-3</v>
      </c>
      <c r="S10" s="36">
        <f t="shared" si="6"/>
        <v>4.861111111111116E-2</v>
      </c>
      <c r="T10" s="36">
        <f t="shared" si="7"/>
        <v>1.4583333333333393E-2</v>
      </c>
      <c r="U10" s="35">
        <v>41.4</v>
      </c>
      <c r="V10" s="35">
        <f>INDEX('Počty dní'!F:J,MATCH(E10,'Počty dní'!C:C,0),4)</f>
        <v>47</v>
      </c>
      <c r="W10" s="65">
        <f t="shared" si="5"/>
        <v>1945.8</v>
      </c>
    </row>
    <row r="11" spans="1:23" ht="15" thickBot="1" x14ac:dyDescent="0.35">
      <c r="A11" s="108">
        <v>201</v>
      </c>
      <c r="B11" s="37">
        <v>2101</v>
      </c>
      <c r="C11" s="37" t="s">
        <v>18</v>
      </c>
      <c r="D11" s="109"/>
      <c r="E11" s="110" t="str">
        <f t="shared" si="0"/>
        <v>X</v>
      </c>
      <c r="F11" s="37" t="s">
        <v>131</v>
      </c>
      <c r="G11" s="37">
        <v>21</v>
      </c>
      <c r="H11" s="37" t="str">
        <f t="shared" si="1"/>
        <v>XXX180/21</v>
      </c>
      <c r="I11" s="207" t="s">
        <v>65</v>
      </c>
      <c r="J11" s="109" t="s">
        <v>64</v>
      </c>
      <c r="K11" s="111">
        <v>0.77777777777777779</v>
      </c>
      <c r="L11" s="112">
        <v>0.77916666666666667</v>
      </c>
      <c r="M11" s="113" t="s">
        <v>21</v>
      </c>
      <c r="N11" s="112">
        <v>0.80486111111111114</v>
      </c>
      <c r="O11" s="114" t="s">
        <v>74</v>
      </c>
      <c r="P11" s="75"/>
      <c r="Q11" s="68">
        <f t="shared" si="3"/>
        <v>2.5694444444444464E-2</v>
      </c>
      <c r="R11" s="68">
        <f t="shared" si="4"/>
        <v>1.388888888888884E-3</v>
      </c>
      <c r="S11" s="68">
        <f t="shared" si="6"/>
        <v>2.7083333333333348E-2</v>
      </c>
      <c r="T11" s="68">
        <f t="shared" si="7"/>
        <v>1.5972222222222165E-2</v>
      </c>
      <c r="U11" s="37">
        <v>24</v>
      </c>
      <c r="V11" s="37">
        <f>INDEX('Počty dní'!F:J,MATCH(E11,'Počty dní'!C:C,0),4)</f>
        <v>47</v>
      </c>
      <c r="W11" s="69">
        <f t="shared" si="5"/>
        <v>1128</v>
      </c>
    </row>
    <row r="12" spans="1:23" ht="15" thickBot="1" x14ac:dyDescent="0.35">
      <c r="A12" s="115" t="str">
        <f ca="1">CONCATENATE(INDIRECT("R[-3]C[0]",FALSE),"celkem")</f>
        <v>201celkem</v>
      </c>
      <c r="B12" s="70"/>
      <c r="C12" s="70" t="str">
        <f ca="1">INDIRECT("R[-1]C[12]",FALSE)</f>
        <v>Polná,,aut.st.</v>
      </c>
      <c r="D12" s="80"/>
      <c r="E12" s="70"/>
      <c r="F12" s="80"/>
      <c r="G12" s="70"/>
      <c r="H12" s="116"/>
      <c r="I12" s="117"/>
      <c r="J12" s="118" t="str">
        <f ca="1">INDIRECT("R[-3]C[0]",FALSE)</f>
        <v>V</v>
      </c>
      <c r="K12" s="119"/>
      <c r="L12" s="120"/>
      <c r="M12" s="121"/>
      <c r="N12" s="120"/>
      <c r="O12" s="122"/>
      <c r="P12" s="70"/>
      <c r="Q12" s="71">
        <f>SUM(Q4:Q11)</f>
        <v>0.3215277777777778</v>
      </c>
      <c r="R12" s="71">
        <f>SUM(R4:R11)</f>
        <v>2.083333333333337E-2</v>
      </c>
      <c r="S12" s="71">
        <f>SUM(S4:S11)</f>
        <v>0.34236111111111117</v>
      </c>
      <c r="T12" s="71">
        <f>SUM(T4:T11)</f>
        <v>0.27013888888888882</v>
      </c>
      <c r="U12" s="72">
        <f>SUM(U4:U11)</f>
        <v>297.3</v>
      </c>
      <c r="V12" s="73"/>
      <c r="W12" s="74">
        <f>SUM(W4:W11)</f>
        <v>13973.1</v>
      </c>
    </row>
    <row r="13" spans="1:23" x14ac:dyDescent="0.3">
      <c r="A13" s="123"/>
      <c r="F13" s="29"/>
      <c r="H13" s="124"/>
      <c r="I13" s="125"/>
      <c r="J13" s="126"/>
      <c r="K13" s="38"/>
      <c r="L13" s="127"/>
      <c r="M13" s="88"/>
      <c r="N13" s="127"/>
      <c r="O13" s="128"/>
      <c r="Q13" s="40"/>
      <c r="R13" s="40"/>
      <c r="S13" s="40"/>
      <c r="T13" s="40"/>
      <c r="U13" s="41"/>
      <c r="W13" s="41"/>
    </row>
    <row r="14" spans="1:23" ht="15" thickBot="1" x14ac:dyDescent="0.35">
      <c r="K14" s="42"/>
      <c r="L14" s="129"/>
      <c r="M14" s="42"/>
      <c r="N14" s="129"/>
      <c r="O14" s="42"/>
      <c r="P14" s="42"/>
    </row>
    <row r="15" spans="1:23" x14ac:dyDescent="0.3">
      <c r="A15" s="89">
        <v>202</v>
      </c>
      <c r="B15" s="32">
        <v>2102</v>
      </c>
      <c r="C15" s="32" t="s">
        <v>18</v>
      </c>
      <c r="D15" s="90"/>
      <c r="E15" s="91" t="str">
        <f t="shared" ref="E15:E24" si="8">CONCATENATE(C15,D15)</f>
        <v>X</v>
      </c>
      <c r="F15" s="32" t="s">
        <v>131</v>
      </c>
      <c r="G15" s="32">
        <v>1</v>
      </c>
      <c r="H15" s="32" t="str">
        <f t="shared" ref="H15:H24" si="9">CONCATENATE(F15,"/",G15)</f>
        <v>XXX180/1</v>
      </c>
      <c r="I15" s="204" t="s">
        <v>65</v>
      </c>
      <c r="J15" s="90" t="s">
        <v>64</v>
      </c>
      <c r="K15" s="92">
        <v>0.18541666666666667</v>
      </c>
      <c r="L15" s="93">
        <v>0.18611111111111112</v>
      </c>
      <c r="M15" s="95" t="s">
        <v>77</v>
      </c>
      <c r="N15" s="93">
        <v>0.21597222222222223</v>
      </c>
      <c r="O15" s="94" t="s">
        <v>62</v>
      </c>
      <c r="P15" s="32" t="str">
        <f t="shared" ref="P15:P23" si="10">IF(M16=O15,"OK","POZOR")</f>
        <v>OK</v>
      </c>
      <c r="Q15" s="67">
        <f t="shared" ref="Q15:Q24" si="11">IF(ISNUMBER(G15),N15-L15,IF(F15="přejezd",N15-L15,0))</f>
        <v>2.9861111111111116E-2</v>
      </c>
      <c r="R15" s="67">
        <f t="shared" ref="R15:R24" si="12">IF(ISNUMBER(G15),L15-K15,0)</f>
        <v>6.9444444444444198E-4</v>
      </c>
      <c r="S15" s="67">
        <f t="shared" ref="S15:S24" si="13">Q15+R15</f>
        <v>3.0555555555555558E-2</v>
      </c>
      <c r="T15" s="67"/>
      <c r="U15" s="32">
        <v>28</v>
      </c>
      <c r="V15" s="32">
        <f>INDEX('Počty dní'!F:J,MATCH(E15,'Počty dní'!C:C,0),4)</f>
        <v>47</v>
      </c>
      <c r="W15" s="33">
        <f t="shared" ref="W15:W24" si="14">V15*U15</f>
        <v>1316</v>
      </c>
    </row>
    <row r="16" spans="1:23" x14ac:dyDescent="0.3">
      <c r="A16" s="96">
        <v>202</v>
      </c>
      <c r="B16" s="35">
        <v>2102</v>
      </c>
      <c r="C16" s="35" t="s">
        <v>18</v>
      </c>
      <c r="D16" s="97"/>
      <c r="E16" s="98" t="str">
        <f t="shared" si="8"/>
        <v>X</v>
      </c>
      <c r="F16" s="35" t="s">
        <v>131</v>
      </c>
      <c r="G16" s="35">
        <v>4</v>
      </c>
      <c r="H16" s="35" t="str">
        <f t="shared" si="9"/>
        <v>XXX180/4</v>
      </c>
      <c r="I16" s="205" t="s">
        <v>65</v>
      </c>
      <c r="J16" s="97" t="s">
        <v>64</v>
      </c>
      <c r="K16" s="99">
        <v>0.21597222222222223</v>
      </c>
      <c r="L16" s="100">
        <v>0.21666666666666667</v>
      </c>
      <c r="M16" s="101" t="s">
        <v>62</v>
      </c>
      <c r="N16" s="100">
        <v>0.26180555555555557</v>
      </c>
      <c r="O16" s="102" t="s">
        <v>21</v>
      </c>
      <c r="P16" s="35" t="str">
        <f t="shared" si="10"/>
        <v>OK</v>
      </c>
      <c r="Q16" s="36">
        <f t="shared" si="11"/>
        <v>4.5138888888888895E-2</v>
      </c>
      <c r="R16" s="36">
        <f t="shared" si="12"/>
        <v>6.9444444444444198E-4</v>
      </c>
      <c r="S16" s="36">
        <f t="shared" si="13"/>
        <v>4.5833333333333337E-2</v>
      </c>
      <c r="T16" s="36">
        <f t="shared" ref="T16:T24" si="15">K16-N15</f>
        <v>0</v>
      </c>
      <c r="U16" s="35">
        <v>41.4</v>
      </c>
      <c r="V16" s="35">
        <f>INDEX('Počty dní'!F:J,MATCH(E16,'Počty dní'!C:C,0),4)</f>
        <v>47</v>
      </c>
      <c r="W16" s="65">
        <f t="shared" si="14"/>
        <v>1945.8</v>
      </c>
    </row>
    <row r="17" spans="1:24" x14ac:dyDescent="0.3">
      <c r="A17" s="96">
        <v>202</v>
      </c>
      <c r="B17" s="35">
        <v>2102</v>
      </c>
      <c r="C17" s="34" t="s">
        <v>18</v>
      </c>
      <c r="D17" s="103"/>
      <c r="E17" s="34" t="str">
        <f t="shared" si="8"/>
        <v>X</v>
      </c>
      <c r="F17" s="34" t="s">
        <v>127</v>
      </c>
      <c r="G17" s="34">
        <v>3</v>
      </c>
      <c r="H17" s="34" t="str">
        <f>CONCATENATE(F17,"/",G17)</f>
        <v>XXX156/3</v>
      </c>
      <c r="I17" s="206" t="s">
        <v>65</v>
      </c>
      <c r="J17" s="97" t="s">
        <v>64</v>
      </c>
      <c r="K17" s="176">
        <v>0.26458333333333334</v>
      </c>
      <c r="L17" s="149">
        <v>0.26597222222222222</v>
      </c>
      <c r="M17" s="35" t="s">
        <v>21</v>
      </c>
      <c r="N17" s="149">
        <v>0.27777777777777779</v>
      </c>
      <c r="O17" s="35" t="s">
        <v>56</v>
      </c>
      <c r="P17" s="35" t="str">
        <f t="shared" si="10"/>
        <v>OK</v>
      </c>
      <c r="Q17" s="36">
        <f t="shared" si="11"/>
        <v>1.1805555555555569E-2</v>
      </c>
      <c r="R17" s="36">
        <f t="shared" si="12"/>
        <v>1.388888888888884E-3</v>
      </c>
      <c r="S17" s="36">
        <f t="shared" si="13"/>
        <v>1.3194444444444453E-2</v>
      </c>
      <c r="T17" s="36">
        <f t="shared" si="15"/>
        <v>2.7777777777777679E-3</v>
      </c>
      <c r="U17" s="35">
        <v>9.8000000000000007</v>
      </c>
      <c r="V17" s="35">
        <f>INDEX('Počty dní'!F:J,MATCH(E17,'Počty dní'!C:C,0),4)</f>
        <v>47</v>
      </c>
      <c r="W17" s="65">
        <f>V17*U17</f>
        <v>460.6</v>
      </c>
    </row>
    <row r="18" spans="1:24" x14ac:dyDescent="0.3">
      <c r="A18" s="96">
        <v>202</v>
      </c>
      <c r="B18" s="35">
        <v>2102</v>
      </c>
      <c r="C18" s="34" t="s">
        <v>18</v>
      </c>
      <c r="D18" s="103"/>
      <c r="E18" s="34" t="str">
        <f t="shared" si="8"/>
        <v>X</v>
      </c>
      <c r="F18" s="34" t="s">
        <v>127</v>
      </c>
      <c r="G18" s="34">
        <v>6</v>
      </c>
      <c r="H18" s="34" t="str">
        <f>CONCATENATE(F18,"/",G18)</f>
        <v>XXX156/6</v>
      </c>
      <c r="I18" s="206" t="s">
        <v>65</v>
      </c>
      <c r="J18" s="97" t="s">
        <v>64</v>
      </c>
      <c r="K18" s="176">
        <v>0.27916666666666667</v>
      </c>
      <c r="L18" s="149">
        <v>0.28194444444444444</v>
      </c>
      <c r="M18" s="35" t="s">
        <v>56</v>
      </c>
      <c r="N18" s="149">
        <v>0.29444444444444445</v>
      </c>
      <c r="O18" s="35" t="s">
        <v>21</v>
      </c>
      <c r="P18" s="35" t="str">
        <f t="shared" si="10"/>
        <v>OK</v>
      </c>
      <c r="Q18" s="36">
        <f t="shared" si="11"/>
        <v>1.2500000000000011E-2</v>
      </c>
      <c r="R18" s="36">
        <f t="shared" si="12"/>
        <v>2.7777777777777679E-3</v>
      </c>
      <c r="S18" s="36">
        <f t="shared" si="13"/>
        <v>1.5277777777777779E-2</v>
      </c>
      <c r="T18" s="36">
        <f t="shared" si="15"/>
        <v>1.388888888888884E-3</v>
      </c>
      <c r="U18" s="35">
        <v>9.8000000000000007</v>
      </c>
      <c r="V18" s="35">
        <f>INDEX('Počty dní'!F:J,MATCH(E18,'Počty dní'!C:C,0),4)</f>
        <v>47</v>
      </c>
      <c r="W18" s="65">
        <f>V18*U18</f>
        <v>460.6</v>
      </c>
    </row>
    <row r="19" spans="1:24" x14ac:dyDescent="0.3">
      <c r="A19" s="96">
        <v>202</v>
      </c>
      <c r="B19" s="35">
        <v>2102</v>
      </c>
      <c r="C19" s="35" t="s">
        <v>18</v>
      </c>
      <c r="D19" s="131"/>
      <c r="E19" s="98" t="str">
        <f t="shared" si="8"/>
        <v>X</v>
      </c>
      <c r="F19" s="35" t="s">
        <v>124</v>
      </c>
      <c r="G19" s="132">
        <v>13</v>
      </c>
      <c r="H19" s="35" t="str">
        <f t="shared" si="9"/>
        <v>XXX151/13</v>
      </c>
      <c r="I19" s="97" t="s">
        <v>65</v>
      </c>
      <c r="J19" s="103" t="s">
        <v>64</v>
      </c>
      <c r="K19" s="99">
        <v>0.52430555555555558</v>
      </c>
      <c r="L19" s="131">
        <v>0.52777777777777779</v>
      </c>
      <c r="M19" s="101" t="s">
        <v>21</v>
      </c>
      <c r="N19" s="100">
        <v>0.54027777777777775</v>
      </c>
      <c r="O19" s="133" t="s">
        <v>49</v>
      </c>
      <c r="P19" s="35" t="str">
        <f t="shared" si="10"/>
        <v>OK</v>
      </c>
      <c r="Q19" s="36">
        <f t="shared" si="11"/>
        <v>1.2499999999999956E-2</v>
      </c>
      <c r="R19" s="36">
        <f t="shared" si="12"/>
        <v>3.4722222222222099E-3</v>
      </c>
      <c r="S19" s="36">
        <f t="shared" si="13"/>
        <v>1.5972222222222165E-2</v>
      </c>
      <c r="T19" s="36">
        <f t="shared" si="15"/>
        <v>0.22986111111111113</v>
      </c>
      <c r="U19" s="35">
        <v>7.4</v>
      </c>
      <c r="V19" s="35">
        <f>INDEX('Počty dní'!F:J,MATCH(E19,'Počty dní'!C:C,0),4)</f>
        <v>47</v>
      </c>
      <c r="W19" s="65">
        <f t="shared" si="14"/>
        <v>347.8</v>
      </c>
      <c r="X19" s="1"/>
    </row>
    <row r="20" spans="1:24" x14ac:dyDescent="0.3">
      <c r="A20" s="96">
        <v>202</v>
      </c>
      <c r="B20" s="35">
        <v>2102</v>
      </c>
      <c r="C20" s="35" t="s">
        <v>18</v>
      </c>
      <c r="D20" s="131"/>
      <c r="E20" s="98" t="str">
        <f t="shared" si="8"/>
        <v>X</v>
      </c>
      <c r="F20" s="35" t="s">
        <v>124</v>
      </c>
      <c r="G20" s="132">
        <v>16</v>
      </c>
      <c r="H20" s="35" t="str">
        <f t="shared" si="9"/>
        <v>XXX151/16</v>
      </c>
      <c r="I20" s="97" t="s">
        <v>65</v>
      </c>
      <c r="J20" s="103" t="s">
        <v>64</v>
      </c>
      <c r="K20" s="99">
        <v>0.54027777777777775</v>
      </c>
      <c r="L20" s="131">
        <v>0.54166666666666663</v>
      </c>
      <c r="M20" s="133" t="s">
        <v>49</v>
      </c>
      <c r="N20" s="100">
        <v>0.5541666666666667</v>
      </c>
      <c r="O20" s="101" t="s">
        <v>21</v>
      </c>
      <c r="P20" s="35" t="str">
        <f t="shared" si="10"/>
        <v>OK</v>
      </c>
      <c r="Q20" s="36">
        <f t="shared" si="11"/>
        <v>1.2500000000000067E-2</v>
      </c>
      <c r="R20" s="36">
        <f t="shared" si="12"/>
        <v>1.388888888888884E-3</v>
      </c>
      <c r="S20" s="36">
        <f t="shared" si="13"/>
        <v>1.3888888888888951E-2</v>
      </c>
      <c r="T20" s="36">
        <f t="shared" si="15"/>
        <v>0</v>
      </c>
      <c r="U20" s="35">
        <v>7.4</v>
      </c>
      <c r="V20" s="35">
        <f>INDEX('Počty dní'!F:J,MATCH(E20,'Počty dní'!C:C,0),4)</f>
        <v>47</v>
      </c>
      <c r="W20" s="65">
        <f t="shared" si="14"/>
        <v>347.8</v>
      </c>
      <c r="X20" s="1"/>
    </row>
    <row r="21" spans="1:24" x14ac:dyDescent="0.3">
      <c r="A21" s="96">
        <v>202</v>
      </c>
      <c r="B21" s="35">
        <v>2102</v>
      </c>
      <c r="C21" s="35" t="s">
        <v>18</v>
      </c>
      <c r="D21" s="103"/>
      <c r="E21" s="98" t="str">
        <f t="shared" si="8"/>
        <v>X</v>
      </c>
      <c r="F21" s="34" t="s">
        <v>128</v>
      </c>
      <c r="G21" s="34">
        <v>13</v>
      </c>
      <c r="H21" s="35" t="str">
        <f t="shared" si="9"/>
        <v>XXX157/13</v>
      </c>
      <c r="I21" s="206" t="s">
        <v>64</v>
      </c>
      <c r="J21" s="97" t="s">
        <v>64</v>
      </c>
      <c r="K21" s="134">
        <v>0.59027777777777779</v>
      </c>
      <c r="L21" s="135">
        <v>0.59375</v>
      </c>
      <c r="M21" s="102" t="s">
        <v>21</v>
      </c>
      <c r="N21" s="135">
        <v>0.61527777777777781</v>
      </c>
      <c r="O21" s="102" t="s">
        <v>75</v>
      </c>
      <c r="P21" s="35" t="str">
        <f t="shared" si="10"/>
        <v>OK</v>
      </c>
      <c r="Q21" s="36">
        <f t="shared" si="11"/>
        <v>2.1527777777777812E-2</v>
      </c>
      <c r="R21" s="36">
        <f t="shared" si="12"/>
        <v>3.4722222222222099E-3</v>
      </c>
      <c r="S21" s="36">
        <f t="shared" si="13"/>
        <v>2.5000000000000022E-2</v>
      </c>
      <c r="T21" s="36">
        <f t="shared" si="15"/>
        <v>3.6111111111111094E-2</v>
      </c>
      <c r="U21" s="34">
        <v>17.7</v>
      </c>
      <c r="V21" s="35">
        <f>INDEX('Počty dní'!F:J,MATCH(E21,'Počty dní'!C:C,0),4)</f>
        <v>47</v>
      </c>
      <c r="W21" s="65">
        <f t="shared" si="14"/>
        <v>831.9</v>
      </c>
    </row>
    <row r="22" spans="1:24" s="2" customFormat="1" x14ac:dyDescent="0.3">
      <c r="A22" s="96">
        <v>202</v>
      </c>
      <c r="B22" s="35">
        <v>2102</v>
      </c>
      <c r="C22" s="98" t="s">
        <v>18</v>
      </c>
      <c r="D22" s="130"/>
      <c r="E22" s="98" t="str">
        <f t="shared" si="8"/>
        <v>X</v>
      </c>
      <c r="F22" s="34" t="s">
        <v>128</v>
      </c>
      <c r="G22" s="98">
        <v>20</v>
      </c>
      <c r="H22" s="98" t="str">
        <f t="shared" si="9"/>
        <v>XXX157/20</v>
      </c>
      <c r="I22" s="208" t="s">
        <v>65</v>
      </c>
      <c r="J22" s="97" t="s">
        <v>64</v>
      </c>
      <c r="K22" s="136">
        <v>0.63750000000000007</v>
      </c>
      <c r="L22" s="137">
        <v>0.63888888888888895</v>
      </c>
      <c r="M22" s="98" t="s">
        <v>75</v>
      </c>
      <c r="N22" s="137">
        <v>0.66527777777777775</v>
      </c>
      <c r="O22" s="98" t="s">
        <v>21</v>
      </c>
      <c r="P22" s="35" t="str">
        <f t="shared" si="10"/>
        <v>OK</v>
      </c>
      <c r="Q22" s="36">
        <f t="shared" si="11"/>
        <v>2.6388888888888795E-2</v>
      </c>
      <c r="R22" s="36">
        <f t="shared" si="12"/>
        <v>1.388888888888884E-3</v>
      </c>
      <c r="S22" s="36">
        <f t="shared" si="13"/>
        <v>2.7777777777777679E-2</v>
      </c>
      <c r="T22" s="36">
        <f t="shared" si="15"/>
        <v>2.2222222222222254E-2</v>
      </c>
      <c r="U22" s="35">
        <v>20.2</v>
      </c>
      <c r="V22" s="35">
        <f>INDEX('Počty dní'!F:J,MATCH(E22,'Počty dní'!C:C,0),4)</f>
        <v>47</v>
      </c>
      <c r="W22" s="66">
        <f t="shared" si="14"/>
        <v>949.4</v>
      </c>
    </row>
    <row r="23" spans="1:24" x14ac:dyDescent="0.3">
      <c r="A23" s="96">
        <v>202</v>
      </c>
      <c r="B23" s="35">
        <v>2102</v>
      </c>
      <c r="C23" s="35" t="s">
        <v>18</v>
      </c>
      <c r="D23" s="97"/>
      <c r="E23" s="98" t="str">
        <f t="shared" si="8"/>
        <v>X</v>
      </c>
      <c r="F23" s="35" t="s">
        <v>132</v>
      </c>
      <c r="G23" s="35">
        <v>8</v>
      </c>
      <c r="H23" s="35" t="str">
        <f t="shared" si="9"/>
        <v>XXX182/8</v>
      </c>
      <c r="I23" s="205" t="s">
        <v>65</v>
      </c>
      <c r="J23" s="97" t="s">
        <v>64</v>
      </c>
      <c r="K23" s="99">
        <v>0.69097222222222221</v>
      </c>
      <c r="L23" s="100">
        <v>0.69236111111111109</v>
      </c>
      <c r="M23" s="102" t="s">
        <v>21</v>
      </c>
      <c r="N23" s="100">
        <v>0.74583333333333324</v>
      </c>
      <c r="O23" s="101" t="s">
        <v>62</v>
      </c>
      <c r="P23" s="35" t="str">
        <f t="shared" si="10"/>
        <v>OK</v>
      </c>
      <c r="Q23" s="36">
        <f t="shared" si="11"/>
        <v>5.3472222222222143E-2</v>
      </c>
      <c r="R23" s="36">
        <f t="shared" si="12"/>
        <v>1.388888888888884E-3</v>
      </c>
      <c r="S23" s="36">
        <f t="shared" si="13"/>
        <v>5.4861111111111027E-2</v>
      </c>
      <c r="T23" s="36">
        <f t="shared" si="15"/>
        <v>2.5694444444444464E-2</v>
      </c>
      <c r="U23" s="35">
        <v>45.6</v>
      </c>
      <c r="V23" s="35">
        <f>INDEX('Počty dní'!F:J,MATCH(E23,'Počty dní'!C:C,0),4)</f>
        <v>47</v>
      </c>
      <c r="W23" s="65">
        <f t="shared" si="14"/>
        <v>2143.2000000000003</v>
      </c>
    </row>
    <row r="24" spans="1:24" ht="15" thickBot="1" x14ac:dyDescent="0.35">
      <c r="A24" s="108">
        <v>202</v>
      </c>
      <c r="B24" s="37">
        <v>2102</v>
      </c>
      <c r="C24" s="37" t="s">
        <v>18</v>
      </c>
      <c r="D24" s="109"/>
      <c r="E24" s="110" t="str">
        <f t="shared" si="8"/>
        <v>X</v>
      </c>
      <c r="F24" s="37" t="s">
        <v>132</v>
      </c>
      <c r="G24" s="37">
        <v>7</v>
      </c>
      <c r="H24" s="37" t="str">
        <f t="shared" si="9"/>
        <v>XXX182/7</v>
      </c>
      <c r="I24" s="207" t="s">
        <v>65</v>
      </c>
      <c r="J24" s="109" t="s">
        <v>64</v>
      </c>
      <c r="K24" s="111">
        <v>0.75208333333333333</v>
      </c>
      <c r="L24" s="112">
        <v>0.75347222222222221</v>
      </c>
      <c r="M24" s="114" t="s">
        <v>62</v>
      </c>
      <c r="N24" s="112">
        <v>0.79166666666666663</v>
      </c>
      <c r="O24" s="113" t="s">
        <v>77</v>
      </c>
      <c r="P24" s="75"/>
      <c r="Q24" s="68">
        <f t="shared" si="11"/>
        <v>3.819444444444442E-2</v>
      </c>
      <c r="R24" s="68">
        <f t="shared" si="12"/>
        <v>1.388888888888884E-3</v>
      </c>
      <c r="S24" s="68">
        <f t="shared" si="13"/>
        <v>3.9583333333333304E-2</v>
      </c>
      <c r="T24" s="68">
        <f t="shared" si="15"/>
        <v>6.2500000000000888E-3</v>
      </c>
      <c r="U24" s="37">
        <v>32.200000000000003</v>
      </c>
      <c r="V24" s="37">
        <f>INDEX('Počty dní'!F:J,MATCH(E24,'Počty dní'!C:C,0),4)</f>
        <v>47</v>
      </c>
      <c r="W24" s="69">
        <f t="shared" si="14"/>
        <v>1513.4</v>
      </c>
    </row>
    <row r="25" spans="1:24" ht="15" thickBot="1" x14ac:dyDescent="0.35">
      <c r="A25" s="115" t="str">
        <f ca="1">CONCATENATE(INDIRECT("R[-3]C[0]",FALSE),"celkem")</f>
        <v>202celkem</v>
      </c>
      <c r="B25" s="70"/>
      <c r="C25" s="70" t="str">
        <f ca="1">INDIRECT("R[-1]C[12]",FALSE)</f>
        <v>Nížkov</v>
      </c>
      <c r="D25" s="80"/>
      <c r="E25" s="70"/>
      <c r="F25" s="80"/>
      <c r="G25" s="70"/>
      <c r="H25" s="116"/>
      <c r="I25" s="117"/>
      <c r="J25" s="118" t="str">
        <f ca="1">INDIRECT("R[-3]C[0]",FALSE)</f>
        <v>V</v>
      </c>
      <c r="K25" s="119"/>
      <c r="L25" s="120"/>
      <c r="M25" s="121"/>
      <c r="N25" s="120"/>
      <c r="O25" s="122"/>
      <c r="P25" s="70"/>
      <c r="Q25" s="71">
        <f>SUM(Q15:Q24)</f>
        <v>0.26388888888888878</v>
      </c>
      <c r="R25" s="71">
        <f>SUM(R15:R24)</f>
        <v>1.8055555555555491E-2</v>
      </c>
      <c r="S25" s="71">
        <f>SUM(S15:S24)</f>
        <v>0.28194444444444428</v>
      </c>
      <c r="T25" s="71">
        <f>SUM(T15:T24)</f>
        <v>0.32430555555555568</v>
      </c>
      <c r="U25" s="72">
        <f>SUM(U15:U24)</f>
        <v>219.5</v>
      </c>
      <c r="V25" s="73"/>
      <c r="W25" s="74">
        <f>SUM(W15:W24)</f>
        <v>10316.5</v>
      </c>
    </row>
    <row r="26" spans="1:24" x14ac:dyDescent="0.3">
      <c r="P26" s="38"/>
    </row>
    <row r="27" spans="1:24" ht="15" thickBot="1" x14ac:dyDescent="0.35">
      <c r="I27" s="29"/>
    </row>
    <row r="28" spans="1:24" x14ac:dyDescent="0.3">
      <c r="A28" s="89">
        <v>203</v>
      </c>
      <c r="B28" s="32">
        <v>2103</v>
      </c>
      <c r="C28" s="32" t="s">
        <v>18</v>
      </c>
      <c r="D28" s="90"/>
      <c r="E28" s="91" t="str">
        <f t="shared" ref="E28:E35" si="16">CONCATENATE(C28,D28)</f>
        <v>X</v>
      </c>
      <c r="F28" s="32" t="s">
        <v>132</v>
      </c>
      <c r="G28" s="32">
        <v>2</v>
      </c>
      <c r="H28" s="32" t="str">
        <f t="shared" ref="H28:H35" si="17">CONCATENATE(F28,"/",G28)</f>
        <v>XXX182/2</v>
      </c>
      <c r="I28" s="204" t="s">
        <v>64</v>
      </c>
      <c r="J28" s="90" t="s">
        <v>64</v>
      </c>
      <c r="K28" s="92">
        <v>0.19097222222222221</v>
      </c>
      <c r="L28" s="93">
        <v>0.19236111111111112</v>
      </c>
      <c r="M28" s="95" t="s">
        <v>21</v>
      </c>
      <c r="N28" s="93">
        <v>0.24583333333333335</v>
      </c>
      <c r="O28" s="94" t="s">
        <v>62</v>
      </c>
      <c r="P28" s="32" t="str">
        <f t="shared" ref="P28:P38" si="18">IF(M29=O28,"OK","POZOR")</f>
        <v>OK</v>
      </c>
      <c r="Q28" s="67">
        <f t="shared" ref="Q28:Q39" si="19">IF(ISNUMBER(G28),N28-L28,IF(F28="přejezd",N28-L28,0))</f>
        <v>5.3472222222222227E-2</v>
      </c>
      <c r="R28" s="67">
        <f t="shared" ref="R28:R39" si="20">IF(ISNUMBER(G28),L28-K28,0)</f>
        <v>1.3888888888889117E-3</v>
      </c>
      <c r="S28" s="67">
        <f t="shared" ref="S28:S39" si="21">Q28+R28</f>
        <v>5.4861111111111138E-2</v>
      </c>
      <c r="T28" s="67"/>
      <c r="U28" s="32">
        <v>45.6</v>
      </c>
      <c r="V28" s="32">
        <f>INDEX('Počty dní'!F:J,MATCH(E28,'Počty dní'!C:C,0),4)</f>
        <v>47</v>
      </c>
      <c r="W28" s="33">
        <f t="shared" ref="W28:W35" si="22">V28*U28</f>
        <v>2143.2000000000003</v>
      </c>
    </row>
    <row r="29" spans="1:24" x14ac:dyDescent="0.3">
      <c r="A29" s="96">
        <v>203</v>
      </c>
      <c r="B29" s="35">
        <v>2103</v>
      </c>
      <c r="C29" s="35" t="s">
        <v>18</v>
      </c>
      <c r="D29" s="97"/>
      <c r="E29" s="98" t="str">
        <f t="shared" si="16"/>
        <v>X</v>
      </c>
      <c r="F29" s="35" t="s">
        <v>132</v>
      </c>
      <c r="G29" s="35">
        <v>1</v>
      </c>
      <c r="H29" s="35" t="str">
        <f t="shared" si="17"/>
        <v>XXX182/1</v>
      </c>
      <c r="I29" s="205" t="s">
        <v>64</v>
      </c>
      <c r="J29" s="97" t="s">
        <v>64</v>
      </c>
      <c r="K29" s="99">
        <v>0.25208333333333333</v>
      </c>
      <c r="L29" s="100">
        <v>0.25347222222222221</v>
      </c>
      <c r="M29" s="102" t="s">
        <v>62</v>
      </c>
      <c r="N29" s="100">
        <v>0.30694444444444441</v>
      </c>
      <c r="O29" s="102" t="s">
        <v>21</v>
      </c>
      <c r="P29" s="35" t="str">
        <f t="shared" si="18"/>
        <v>OK</v>
      </c>
      <c r="Q29" s="36">
        <f t="shared" si="19"/>
        <v>5.3472222222222199E-2</v>
      </c>
      <c r="R29" s="36">
        <f t="shared" si="20"/>
        <v>1.388888888888884E-3</v>
      </c>
      <c r="S29" s="36">
        <f t="shared" si="21"/>
        <v>5.4861111111111083E-2</v>
      </c>
      <c r="T29" s="36">
        <f t="shared" ref="T29:T39" si="23">K29-N28</f>
        <v>6.2499999999999778E-3</v>
      </c>
      <c r="U29" s="35">
        <v>45.6</v>
      </c>
      <c r="V29" s="35">
        <f>INDEX('Počty dní'!F:J,MATCH(E29,'Počty dní'!C:C,0),4)</f>
        <v>47</v>
      </c>
      <c r="W29" s="65">
        <f t="shared" si="22"/>
        <v>2143.2000000000003</v>
      </c>
    </row>
    <row r="30" spans="1:24" x14ac:dyDescent="0.3">
      <c r="A30" s="96">
        <v>203</v>
      </c>
      <c r="B30" s="35">
        <v>2103</v>
      </c>
      <c r="C30" s="35" t="s">
        <v>18</v>
      </c>
      <c r="D30" s="97"/>
      <c r="E30" s="98" t="str">
        <f t="shared" si="16"/>
        <v>X</v>
      </c>
      <c r="F30" s="35" t="s">
        <v>131</v>
      </c>
      <c r="G30" s="35">
        <v>7</v>
      </c>
      <c r="H30" s="35" t="str">
        <f t="shared" si="17"/>
        <v>XXX180/7</v>
      </c>
      <c r="I30" s="205" t="s">
        <v>64</v>
      </c>
      <c r="J30" s="97" t="s">
        <v>64</v>
      </c>
      <c r="K30" s="99">
        <v>0.31736111111111115</v>
      </c>
      <c r="L30" s="100">
        <v>0.32083333333333336</v>
      </c>
      <c r="M30" s="102" t="s">
        <v>21</v>
      </c>
      <c r="N30" s="100">
        <v>0.36527777777777781</v>
      </c>
      <c r="O30" s="101" t="s">
        <v>62</v>
      </c>
      <c r="P30" s="35" t="str">
        <f t="shared" si="18"/>
        <v>OK</v>
      </c>
      <c r="Q30" s="36">
        <f t="shared" si="19"/>
        <v>4.4444444444444453E-2</v>
      </c>
      <c r="R30" s="36">
        <f t="shared" si="20"/>
        <v>3.4722222222222099E-3</v>
      </c>
      <c r="S30" s="36">
        <f t="shared" si="21"/>
        <v>4.7916666666666663E-2</v>
      </c>
      <c r="T30" s="36">
        <f t="shared" si="23"/>
        <v>1.0416666666666741E-2</v>
      </c>
      <c r="U30" s="35">
        <v>41.4</v>
      </c>
      <c r="V30" s="35">
        <f>INDEX('Počty dní'!F:J,MATCH(E30,'Počty dní'!C:C,0),4)</f>
        <v>47</v>
      </c>
      <c r="W30" s="65">
        <f t="shared" si="22"/>
        <v>1945.8</v>
      </c>
    </row>
    <row r="31" spans="1:24" x14ac:dyDescent="0.3">
      <c r="A31" s="96">
        <v>203</v>
      </c>
      <c r="B31" s="35">
        <v>2103</v>
      </c>
      <c r="C31" s="35" t="s">
        <v>18</v>
      </c>
      <c r="D31" s="97"/>
      <c r="E31" s="98" t="str">
        <f>CONCATENATE(C31,D31)</f>
        <v>X</v>
      </c>
      <c r="F31" s="35" t="s">
        <v>131</v>
      </c>
      <c r="G31" s="35">
        <v>8</v>
      </c>
      <c r="H31" s="35" t="str">
        <f>CONCATENATE(F31,"/",G31)</f>
        <v>XXX180/8</v>
      </c>
      <c r="I31" s="205" t="s">
        <v>64</v>
      </c>
      <c r="J31" s="97" t="s">
        <v>64</v>
      </c>
      <c r="K31" s="99">
        <v>0.37986111111111115</v>
      </c>
      <c r="L31" s="100">
        <v>0.3833333333333333</v>
      </c>
      <c r="M31" s="101" t="s">
        <v>62</v>
      </c>
      <c r="N31" s="100">
        <v>0.4284722222222222</v>
      </c>
      <c r="O31" s="102" t="s">
        <v>21</v>
      </c>
      <c r="P31" s="35" t="str">
        <f t="shared" si="18"/>
        <v>OK</v>
      </c>
      <c r="Q31" s="36">
        <f t="shared" si="19"/>
        <v>4.5138888888888895E-2</v>
      </c>
      <c r="R31" s="36">
        <f t="shared" si="20"/>
        <v>3.4722222222221544E-3</v>
      </c>
      <c r="S31" s="36">
        <f t="shared" si="21"/>
        <v>4.8611111111111049E-2</v>
      </c>
      <c r="T31" s="36">
        <f t="shared" si="23"/>
        <v>1.4583333333333337E-2</v>
      </c>
      <c r="U31" s="35">
        <v>41.4</v>
      </c>
      <c r="V31" s="35">
        <f>INDEX('Počty dní'!F:J,MATCH(E31,'Počty dní'!C:C,0),4)</f>
        <v>47</v>
      </c>
      <c r="W31" s="65">
        <f>V31*U31</f>
        <v>1945.8</v>
      </c>
    </row>
    <row r="32" spans="1:24" x14ac:dyDescent="0.3">
      <c r="A32" s="96">
        <v>203</v>
      </c>
      <c r="B32" s="35">
        <v>2103</v>
      </c>
      <c r="C32" s="35" t="s">
        <v>18</v>
      </c>
      <c r="D32" s="97"/>
      <c r="E32" s="98" t="str">
        <f>CONCATENATE(C32,D32)</f>
        <v>X</v>
      </c>
      <c r="F32" s="35" t="s">
        <v>131</v>
      </c>
      <c r="G32" s="35">
        <v>11</v>
      </c>
      <c r="H32" s="35" t="str">
        <f>CONCATENATE(F32,"/",G32)</f>
        <v>XXX180/11</v>
      </c>
      <c r="I32" s="205" t="s">
        <v>64</v>
      </c>
      <c r="J32" s="97" t="s">
        <v>64</v>
      </c>
      <c r="K32" s="99">
        <v>0.48402777777777778</v>
      </c>
      <c r="L32" s="100">
        <v>0.48749999999999999</v>
      </c>
      <c r="M32" s="102" t="s">
        <v>21</v>
      </c>
      <c r="N32" s="100">
        <v>0.53194444444444444</v>
      </c>
      <c r="O32" s="101" t="s">
        <v>62</v>
      </c>
      <c r="P32" s="35" t="str">
        <f t="shared" si="18"/>
        <v>OK</v>
      </c>
      <c r="Q32" s="36">
        <f t="shared" si="19"/>
        <v>4.4444444444444453E-2</v>
      </c>
      <c r="R32" s="36">
        <f t="shared" si="20"/>
        <v>3.4722222222222099E-3</v>
      </c>
      <c r="S32" s="36">
        <f t="shared" si="21"/>
        <v>4.7916666666666663E-2</v>
      </c>
      <c r="T32" s="36">
        <f t="shared" si="23"/>
        <v>5.555555555555558E-2</v>
      </c>
      <c r="U32" s="35">
        <v>41.4</v>
      </c>
      <c r="V32" s="35">
        <f>INDEX('Počty dní'!F:J,MATCH(E32,'Počty dní'!C:C,0),4)</f>
        <v>47</v>
      </c>
      <c r="W32" s="65">
        <f>V32*U32</f>
        <v>1945.8</v>
      </c>
    </row>
    <row r="33" spans="1:23" x14ac:dyDescent="0.3">
      <c r="A33" s="96">
        <v>203</v>
      </c>
      <c r="B33" s="35">
        <v>2103</v>
      </c>
      <c r="C33" s="35" t="s">
        <v>18</v>
      </c>
      <c r="D33" s="97"/>
      <c r="E33" s="98" t="str">
        <f t="shared" si="16"/>
        <v>X</v>
      </c>
      <c r="F33" s="35" t="s">
        <v>131</v>
      </c>
      <c r="G33" s="35">
        <v>14</v>
      </c>
      <c r="H33" s="35" t="str">
        <f t="shared" si="17"/>
        <v>XXX180/14</v>
      </c>
      <c r="I33" s="205" t="s">
        <v>64</v>
      </c>
      <c r="J33" s="97" t="s">
        <v>64</v>
      </c>
      <c r="K33" s="99">
        <v>0.54652777777777783</v>
      </c>
      <c r="L33" s="100">
        <v>0.54999999999999993</v>
      </c>
      <c r="M33" s="102" t="s">
        <v>62</v>
      </c>
      <c r="N33" s="100">
        <v>0.59513888888888888</v>
      </c>
      <c r="O33" s="102" t="s">
        <v>21</v>
      </c>
      <c r="P33" s="35" t="str">
        <f t="shared" si="18"/>
        <v>OK</v>
      </c>
      <c r="Q33" s="36">
        <f t="shared" si="19"/>
        <v>4.5138888888888951E-2</v>
      </c>
      <c r="R33" s="36">
        <f t="shared" si="20"/>
        <v>3.4722222222220989E-3</v>
      </c>
      <c r="S33" s="36">
        <f t="shared" si="21"/>
        <v>4.8611111111111049E-2</v>
      </c>
      <c r="T33" s="36">
        <f t="shared" si="23"/>
        <v>1.4583333333333393E-2</v>
      </c>
      <c r="U33" s="35">
        <v>41.4</v>
      </c>
      <c r="V33" s="35">
        <f>INDEX('Počty dní'!F:J,MATCH(E33,'Počty dní'!C:C,0),4)</f>
        <v>47</v>
      </c>
      <c r="W33" s="65">
        <f t="shared" si="22"/>
        <v>1945.8</v>
      </c>
    </row>
    <row r="34" spans="1:23" x14ac:dyDescent="0.3">
      <c r="A34" s="96">
        <v>203</v>
      </c>
      <c r="B34" s="35">
        <v>2103</v>
      </c>
      <c r="C34" s="35" t="s">
        <v>18</v>
      </c>
      <c r="D34" s="97"/>
      <c r="E34" s="98" t="str">
        <f t="shared" si="16"/>
        <v>X</v>
      </c>
      <c r="F34" s="35" t="s">
        <v>131</v>
      </c>
      <c r="G34" s="35">
        <v>15</v>
      </c>
      <c r="H34" s="35" t="str">
        <f t="shared" si="17"/>
        <v>XXX180/15</v>
      </c>
      <c r="I34" s="205" t="s">
        <v>64</v>
      </c>
      <c r="J34" s="97" t="s">
        <v>64</v>
      </c>
      <c r="K34" s="99">
        <v>0.60902777777777783</v>
      </c>
      <c r="L34" s="100">
        <v>0.61249999999999993</v>
      </c>
      <c r="M34" s="138" t="s">
        <v>21</v>
      </c>
      <c r="N34" s="100">
        <v>0.65694444444444444</v>
      </c>
      <c r="O34" s="101" t="s">
        <v>62</v>
      </c>
      <c r="P34" s="35" t="str">
        <f t="shared" si="18"/>
        <v>OK</v>
      </c>
      <c r="Q34" s="36">
        <f t="shared" si="19"/>
        <v>4.4444444444444509E-2</v>
      </c>
      <c r="R34" s="36">
        <f t="shared" si="20"/>
        <v>3.4722222222220989E-3</v>
      </c>
      <c r="S34" s="36">
        <f t="shared" si="21"/>
        <v>4.7916666666666607E-2</v>
      </c>
      <c r="T34" s="36">
        <f t="shared" si="23"/>
        <v>1.3888888888888951E-2</v>
      </c>
      <c r="U34" s="35">
        <v>41.4</v>
      </c>
      <c r="V34" s="35">
        <f>INDEX('Počty dní'!F:J,MATCH(E34,'Počty dní'!C:C,0),4)</f>
        <v>47</v>
      </c>
      <c r="W34" s="65">
        <f t="shared" si="22"/>
        <v>1945.8</v>
      </c>
    </row>
    <row r="35" spans="1:23" x14ac:dyDescent="0.3">
      <c r="A35" s="96">
        <v>203</v>
      </c>
      <c r="B35" s="35">
        <v>2103</v>
      </c>
      <c r="C35" s="35" t="s">
        <v>18</v>
      </c>
      <c r="D35" s="97"/>
      <c r="E35" s="98" t="str">
        <f t="shared" si="16"/>
        <v>X</v>
      </c>
      <c r="F35" s="35" t="s">
        <v>131</v>
      </c>
      <c r="G35" s="35">
        <v>18</v>
      </c>
      <c r="H35" s="35" t="str">
        <f t="shared" si="17"/>
        <v>XXX180/18</v>
      </c>
      <c r="I35" s="205" t="s">
        <v>64</v>
      </c>
      <c r="J35" s="97" t="s">
        <v>64</v>
      </c>
      <c r="K35" s="99">
        <v>0.67152777777777783</v>
      </c>
      <c r="L35" s="100">
        <v>0.67499999999999993</v>
      </c>
      <c r="M35" s="101" t="s">
        <v>62</v>
      </c>
      <c r="N35" s="100">
        <v>0.72013888888888899</v>
      </c>
      <c r="O35" s="102" t="s">
        <v>21</v>
      </c>
      <c r="P35" s="35" t="str">
        <f t="shared" si="18"/>
        <v>OK</v>
      </c>
      <c r="Q35" s="36">
        <f t="shared" si="19"/>
        <v>4.5138888888889062E-2</v>
      </c>
      <c r="R35" s="36">
        <f t="shared" si="20"/>
        <v>3.4722222222220989E-3</v>
      </c>
      <c r="S35" s="36">
        <f t="shared" si="21"/>
        <v>4.861111111111116E-2</v>
      </c>
      <c r="T35" s="36">
        <f t="shared" si="23"/>
        <v>1.4583333333333393E-2</v>
      </c>
      <c r="U35" s="35">
        <v>41.4</v>
      </c>
      <c r="V35" s="35">
        <f>INDEX('Počty dní'!F:J,MATCH(E35,'Počty dní'!C:C,0),4)</f>
        <v>47</v>
      </c>
      <c r="W35" s="65">
        <f t="shared" si="22"/>
        <v>1945.8</v>
      </c>
    </row>
    <row r="36" spans="1:23" x14ac:dyDescent="0.3">
      <c r="A36" s="96">
        <v>203</v>
      </c>
      <c r="B36" s="35">
        <v>2103</v>
      </c>
      <c r="C36" s="35" t="s">
        <v>18</v>
      </c>
      <c r="D36" s="97"/>
      <c r="E36" s="98" t="str">
        <f>CONCATENATE(C36,D36)</f>
        <v>X</v>
      </c>
      <c r="F36" s="35" t="s">
        <v>133</v>
      </c>
      <c r="G36" s="35">
        <v>19</v>
      </c>
      <c r="H36" s="35" t="str">
        <f>CONCATENATE(F36,"/",G36)</f>
        <v>XXX185/19</v>
      </c>
      <c r="I36" s="205" t="s">
        <v>65</v>
      </c>
      <c r="J36" s="97" t="s">
        <v>64</v>
      </c>
      <c r="K36" s="99">
        <v>0.77777777777777779</v>
      </c>
      <c r="L36" s="100">
        <v>0.77916666666666667</v>
      </c>
      <c r="M36" s="101" t="s">
        <v>21</v>
      </c>
      <c r="N36" s="100">
        <v>0.79375000000000007</v>
      </c>
      <c r="O36" s="35" t="s">
        <v>79</v>
      </c>
      <c r="P36" s="35" t="str">
        <f t="shared" si="18"/>
        <v>OK</v>
      </c>
      <c r="Q36" s="36">
        <f t="shared" si="19"/>
        <v>1.4583333333333393E-2</v>
      </c>
      <c r="R36" s="36">
        <f t="shared" si="20"/>
        <v>1.388888888888884E-3</v>
      </c>
      <c r="S36" s="36">
        <f t="shared" si="21"/>
        <v>1.5972222222222276E-2</v>
      </c>
      <c r="T36" s="36">
        <f t="shared" si="23"/>
        <v>5.7638888888888795E-2</v>
      </c>
      <c r="U36" s="35">
        <v>13.8</v>
      </c>
      <c r="V36" s="35">
        <f>INDEX('Počty dní'!F:J,MATCH(E36,'Počty dní'!C:C,0),4)</f>
        <v>47</v>
      </c>
      <c r="W36" s="65">
        <f>V36*U36</f>
        <v>648.6</v>
      </c>
    </row>
    <row r="37" spans="1:23" x14ac:dyDescent="0.3">
      <c r="A37" s="96">
        <v>203</v>
      </c>
      <c r="B37" s="35">
        <v>2103</v>
      </c>
      <c r="C37" s="35" t="s">
        <v>18</v>
      </c>
      <c r="D37" s="97"/>
      <c r="E37" s="98" t="str">
        <f>CONCATENATE(C37,D37)</f>
        <v>X</v>
      </c>
      <c r="F37" s="35" t="s">
        <v>133</v>
      </c>
      <c r="G37" s="35">
        <v>20</v>
      </c>
      <c r="H37" s="35" t="str">
        <f>CONCATENATE(F37,"/",G37)</f>
        <v>XXX185/20</v>
      </c>
      <c r="I37" s="205" t="s">
        <v>65</v>
      </c>
      <c r="J37" s="97" t="s">
        <v>64</v>
      </c>
      <c r="K37" s="99">
        <v>0.79375000000000007</v>
      </c>
      <c r="L37" s="100">
        <v>0.79375000000000007</v>
      </c>
      <c r="M37" s="35" t="s">
        <v>79</v>
      </c>
      <c r="N37" s="100">
        <v>0.80972222222222223</v>
      </c>
      <c r="O37" s="102" t="s">
        <v>21</v>
      </c>
      <c r="P37" s="35" t="str">
        <f t="shared" si="18"/>
        <v>OK</v>
      </c>
      <c r="Q37" s="36">
        <f t="shared" si="19"/>
        <v>1.5972222222222165E-2</v>
      </c>
      <c r="R37" s="36">
        <f t="shared" si="20"/>
        <v>0</v>
      </c>
      <c r="S37" s="36">
        <f t="shared" si="21"/>
        <v>1.5972222222222165E-2</v>
      </c>
      <c r="T37" s="36">
        <f t="shared" si="23"/>
        <v>0</v>
      </c>
      <c r="U37" s="35">
        <v>13.8</v>
      </c>
      <c r="V37" s="35">
        <f>INDEX('Počty dní'!F:J,MATCH(E37,'Počty dní'!C:C,0),4)</f>
        <v>47</v>
      </c>
      <c r="W37" s="65">
        <f>V37*U37</f>
        <v>648.6</v>
      </c>
    </row>
    <row r="38" spans="1:23" x14ac:dyDescent="0.3">
      <c r="A38" s="96">
        <v>203</v>
      </c>
      <c r="B38" s="35">
        <v>2103</v>
      </c>
      <c r="C38" s="35" t="s">
        <v>18</v>
      </c>
      <c r="D38" s="97"/>
      <c r="E38" s="98" t="str">
        <f>CONCATENATE(C38,D38)</f>
        <v>X</v>
      </c>
      <c r="F38" s="35" t="s">
        <v>132</v>
      </c>
      <c r="G38" s="35">
        <v>10</v>
      </c>
      <c r="H38" s="35" t="str">
        <f>CONCATENATE(F38,"/",G38)</f>
        <v>XXX182/10</v>
      </c>
      <c r="I38" s="205" t="s">
        <v>65</v>
      </c>
      <c r="J38" s="97" t="s">
        <v>64</v>
      </c>
      <c r="K38" s="99">
        <v>0.85763888888888884</v>
      </c>
      <c r="L38" s="100">
        <v>0.85902777777777783</v>
      </c>
      <c r="M38" s="102" t="s">
        <v>21</v>
      </c>
      <c r="N38" s="100">
        <v>0.91249999999999998</v>
      </c>
      <c r="O38" s="101" t="s">
        <v>62</v>
      </c>
      <c r="P38" s="35" t="str">
        <f t="shared" si="18"/>
        <v>OK</v>
      </c>
      <c r="Q38" s="36">
        <f t="shared" si="19"/>
        <v>5.3472222222222143E-2</v>
      </c>
      <c r="R38" s="36">
        <f t="shared" si="20"/>
        <v>1.388888888888995E-3</v>
      </c>
      <c r="S38" s="36">
        <f t="shared" si="21"/>
        <v>5.4861111111111138E-2</v>
      </c>
      <c r="T38" s="36">
        <f t="shared" si="23"/>
        <v>4.7916666666666607E-2</v>
      </c>
      <c r="U38" s="35">
        <v>45.6</v>
      </c>
      <c r="V38" s="35">
        <f>INDEX('Počty dní'!F:J,MATCH(E38,'Počty dní'!C:C,0),4)</f>
        <v>47</v>
      </c>
      <c r="W38" s="65">
        <f>V38*U38</f>
        <v>2143.2000000000003</v>
      </c>
    </row>
    <row r="39" spans="1:23" ht="15" thickBot="1" x14ac:dyDescent="0.35">
      <c r="A39" s="108">
        <v>203</v>
      </c>
      <c r="B39" s="37">
        <v>2103</v>
      </c>
      <c r="C39" s="37" t="s">
        <v>18</v>
      </c>
      <c r="D39" s="109"/>
      <c r="E39" s="110" t="str">
        <f>CONCATENATE(C39,D39)</f>
        <v>X</v>
      </c>
      <c r="F39" s="37" t="s">
        <v>132</v>
      </c>
      <c r="G39" s="37">
        <v>9</v>
      </c>
      <c r="H39" s="37" t="str">
        <f>CONCATENATE(F39,"/",G39)</f>
        <v>XXX182/9</v>
      </c>
      <c r="I39" s="207" t="s">
        <v>65</v>
      </c>
      <c r="J39" s="109" t="s">
        <v>64</v>
      </c>
      <c r="K39" s="111">
        <v>0.91875000000000007</v>
      </c>
      <c r="L39" s="112">
        <v>0.92013888888888884</v>
      </c>
      <c r="M39" s="114" t="s">
        <v>62</v>
      </c>
      <c r="N39" s="112">
        <v>0.97361111111111109</v>
      </c>
      <c r="O39" s="113" t="s">
        <v>21</v>
      </c>
      <c r="P39" s="75"/>
      <c r="Q39" s="68">
        <f t="shared" si="19"/>
        <v>5.3472222222222254E-2</v>
      </c>
      <c r="R39" s="68">
        <f t="shared" si="20"/>
        <v>1.3888888888887729E-3</v>
      </c>
      <c r="S39" s="68">
        <f t="shared" si="21"/>
        <v>5.4861111111111027E-2</v>
      </c>
      <c r="T39" s="68">
        <f t="shared" si="23"/>
        <v>6.2500000000000888E-3</v>
      </c>
      <c r="U39" s="37">
        <v>45.6</v>
      </c>
      <c r="V39" s="37">
        <f>INDEX('Počty dní'!F:J,MATCH(E39,'Počty dní'!C:C,0),4)</f>
        <v>47</v>
      </c>
      <c r="W39" s="69">
        <f>V39*U39</f>
        <v>2143.2000000000003</v>
      </c>
    </row>
    <row r="40" spans="1:23" ht="15" thickBot="1" x14ac:dyDescent="0.35">
      <c r="A40" s="115" t="str">
        <f ca="1">CONCATENATE(INDIRECT("R[-3]C[0]",FALSE),"celkem")</f>
        <v>203celkem</v>
      </c>
      <c r="B40" s="70"/>
      <c r="C40" s="70" t="str">
        <f ca="1">INDIRECT("R[-1]C[12]",FALSE)</f>
        <v>Žďár n.Sáz.,,aut.nádr.</v>
      </c>
      <c r="D40" s="80"/>
      <c r="E40" s="70"/>
      <c r="F40" s="80"/>
      <c r="G40" s="70"/>
      <c r="H40" s="116"/>
      <c r="I40" s="117"/>
      <c r="J40" s="118" t="str">
        <f ca="1">INDIRECT("R[-3]C[0]",FALSE)</f>
        <v>V</v>
      </c>
      <c r="K40" s="119"/>
      <c r="L40" s="120"/>
      <c r="M40" s="121"/>
      <c r="N40" s="120"/>
      <c r="O40" s="122"/>
      <c r="P40" s="70"/>
      <c r="Q40" s="71">
        <f>SUM(Q28:Q39)</f>
        <v>0.51319444444444473</v>
      </c>
      <c r="R40" s="71">
        <f>SUM(R28:R39)</f>
        <v>2.7777777777777318E-2</v>
      </c>
      <c r="S40" s="71">
        <f>SUM(S28:S39)</f>
        <v>0.54097222222222197</v>
      </c>
      <c r="T40" s="71">
        <f>SUM(T28:T39)</f>
        <v>0.24166666666666686</v>
      </c>
      <c r="U40" s="72">
        <f>SUM(U28:U39)</f>
        <v>458.40000000000003</v>
      </c>
      <c r="V40" s="73"/>
      <c r="W40" s="74">
        <f>SUM(W28:W39)</f>
        <v>21544.799999999999</v>
      </c>
    </row>
    <row r="41" spans="1:23" x14ac:dyDescent="0.3">
      <c r="L41" s="139"/>
      <c r="M41" s="140"/>
      <c r="N41" s="139"/>
      <c r="O41" s="141"/>
    </row>
    <row r="42" spans="1:23" ht="15" thickBot="1" x14ac:dyDescent="0.35"/>
    <row r="43" spans="1:23" x14ac:dyDescent="0.3">
      <c r="A43" s="89">
        <v>204</v>
      </c>
      <c r="B43" s="32">
        <v>2104</v>
      </c>
      <c r="C43" s="32" t="s">
        <v>18</v>
      </c>
      <c r="D43" s="90"/>
      <c r="E43" s="91" t="str">
        <f t="shared" ref="E43:E54" si="24">CONCATENATE(C43,D43)</f>
        <v>X</v>
      </c>
      <c r="F43" s="32" t="s">
        <v>133</v>
      </c>
      <c r="G43" s="32">
        <v>1</v>
      </c>
      <c r="H43" s="32" t="str">
        <f t="shared" ref="H43:H54" si="25">CONCATENATE(F43,"/",G43)</f>
        <v>XXX185/1</v>
      </c>
      <c r="I43" s="204" t="s">
        <v>65</v>
      </c>
      <c r="J43" s="90" t="s">
        <v>65</v>
      </c>
      <c r="K43" s="92">
        <v>0.19097222222222221</v>
      </c>
      <c r="L43" s="93">
        <v>0.19236111111111112</v>
      </c>
      <c r="M43" s="95" t="s">
        <v>21</v>
      </c>
      <c r="N43" s="93">
        <v>0.22500000000000001</v>
      </c>
      <c r="O43" s="95" t="s">
        <v>75</v>
      </c>
      <c r="P43" s="32" t="str">
        <f t="shared" ref="P43:P61" si="26">IF(M44=O43,"OK","POZOR")</f>
        <v>OK</v>
      </c>
      <c r="Q43" s="67">
        <f t="shared" ref="Q43:Q62" si="27">IF(ISNUMBER(G43),N43-L43,IF(F43="přejezd",N43-L43,0))</f>
        <v>3.2638888888888884E-2</v>
      </c>
      <c r="R43" s="67">
        <f t="shared" ref="R43:R62" si="28">IF(ISNUMBER(G43),L43-K43,0)</f>
        <v>1.3888888888889117E-3</v>
      </c>
      <c r="S43" s="67">
        <f t="shared" ref="S43:S62" si="29">Q43+R43</f>
        <v>3.4027777777777796E-2</v>
      </c>
      <c r="T43" s="67"/>
      <c r="U43" s="32">
        <v>26.8</v>
      </c>
      <c r="V43" s="32">
        <f>INDEX('Počty dní'!F:J,MATCH(E43,'Počty dní'!C:C,0),4)</f>
        <v>47</v>
      </c>
      <c r="W43" s="33">
        <f t="shared" ref="W43:W62" si="30">V43*U43</f>
        <v>1259.6000000000001</v>
      </c>
    </row>
    <row r="44" spans="1:23" x14ac:dyDescent="0.3">
      <c r="A44" s="96">
        <v>204</v>
      </c>
      <c r="B44" s="35">
        <v>2104</v>
      </c>
      <c r="C44" s="35" t="s">
        <v>18</v>
      </c>
      <c r="D44" s="97"/>
      <c r="E44" s="98" t="str">
        <f t="shared" si="24"/>
        <v>X</v>
      </c>
      <c r="F44" s="35" t="s">
        <v>133</v>
      </c>
      <c r="G44" s="35">
        <v>51</v>
      </c>
      <c r="H44" s="35" t="str">
        <f t="shared" si="25"/>
        <v>XXX185/51</v>
      </c>
      <c r="I44" s="205" t="s">
        <v>65</v>
      </c>
      <c r="J44" s="97" t="s">
        <v>65</v>
      </c>
      <c r="K44" s="99">
        <v>0.25694444444444448</v>
      </c>
      <c r="L44" s="100">
        <v>0.25694444444444448</v>
      </c>
      <c r="M44" s="102" t="s">
        <v>75</v>
      </c>
      <c r="N44" s="100">
        <v>0.26041666666666669</v>
      </c>
      <c r="O44" s="102" t="s">
        <v>76</v>
      </c>
      <c r="P44" s="35" t="str">
        <f t="shared" si="26"/>
        <v>OK</v>
      </c>
      <c r="Q44" s="36">
        <f t="shared" si="27"/>
        <v>3.4722222222222099E-3</v>
      </c>
      <c r="R44" s="36">
        <f t="shared" si="28"/>
        <v>0</v>
      </c>
      <c r="S44" s="36">
        <f t="shared" si="29"/>
        <v>3.4722222222222099E-3</v>
      </c>
      <c r="T44" s="36">
        <f t="shared" ref="T44:T62" si="31">K44-N43</f>
        <v>3.194444444444447E-2</v>
      </c>
      <c r="U44" s="35">
        <v>3.3</v>
      </c>
      <c r="V44" s="35">
        <f>INDEX('Počty dní'!F:J,MATCH(E44,'Počty dní'!C:C,0),4)</f>
        <v>47</v>
      </c>
      <c r="W44" s="65">
        <f t="shared" si="30"/>
        <v>155.1</v>
      </c>
    </row>
    <row r="45" spans="1:23" x14ac:dyDescent="0.3">
      <c r="A45" s="96">
        <v>204</v>
      </c>
      <c r="B45" s="35">
        <v>2104</v>
      </c>
      <c r="C45" s="35" t="s">
        <v>18</v>
      </c>
      <c r="D45" s="97"/>
      <c r="E45" s="98" t="str">
        <f t="shared" si="24"/>
        <v>X</v>
      </c>
      <c r="F45" s="35" t="s">
        <v>133</v>
      </c>
      <c r="G45" s="35">
        <v>6</v>
      </c>
      <c r="H45" s="35" t="str">
        <f t="shared" si="25"/>
        <v>XXX185/6</v>
      </c>
      <c r="I45" s="205" t="s">
        <v>65</v>
      </c>
      <c r="J45" s="97" t="s">
        <v>65</v>
      </c>
      <c r="K45" s="99">
        <v>0.26250000000000001</v>
      </c>
      <c r="L45" s="100">
        <v>0.2638888888888889</v>
      </c>
      <c r="M45" s="102" t="s">
        <v>76</v>
      </c>
      <c r="N45" s="100">
        <v>0.30416666666666664</v>
      </c>
      <c r="O45" s="102" t="s">
        <v>21</v>
      </c>
      <c r="P45" s="35" t="str">
        <f t="shared" si="26"/>
        <v>OK</v>
      </c>
      <c r="Q45" s="36">
        <f t="shared" si="27"/>
        <v>4.0277777777777746E-2</v>
      </c>
      <c r="R45" s="36">
        <f t="shared" si="28"/>
        <v>1.388888888888884E-3</v>
      </c>
      <c r="S45" s="36">
        <f t="shared" si="29"/>
        <v>4.166666666666663E-2</v>
      </c>
      <c r="T45" s="36">
        <f t="shared" si="31"/>
        <v>2.0833333333333259E-3</v>
      </c>
      <c r="U45" s="35">
        <v>30.1</v>
      </c>
      <c r="V45" s="35">
        <f>INDEX('Počty dní'!F:J,MATCH(E45,'Počty dní'!C:C,0),4)</f>
        <v>47</v>
      </c>
      <c r="W45" s="65">
        <f t="shared" si="30"/>
        <v>1414.7</v>
      </c>
    </row>
    <row r="46" spans="1:23" x14ac:dyDescent="0.3">
      <c r="A46" s="96">
        <v>204</v>
      </c>
      <c r="B46" s="35">
        <v>2104</v>
      </c>
      <c r="C46" s="34" t="s">
        <v>18</v>
      </c>
      <c r="D46" s="103"/>
      <c r="E46" s="34" t="str">
        <f>CONCATENATE(C46,D46)</f>
        <v>X</v>
      </c>
      <c r="F46" s="35" t="s">
        <v>124</v>
      </c>
      <c r="G46" s="34">
        <v>7</v>
      </c>
      <c r="H46" s="34" t="str">
        <f>CONCATENATE(F46,"/",G46)</f>
        <v>XXX151/7</v>
      </c>
      <c r="I46" s="206" t="s">
        <v>65</v>
      </c>
      <c r="J46" s="103" t="s">
        <v>65</v>
      </c>
      <c r="K46" s="104">
        <v>0.31805555555555554</v>
      </c>
      <c r="L46" s="105">
        <v>0.31944444444444448</v>
      </c>
      <c r="M46" s="34" t="s">
        <v>21</v>
      </c>
      <c r="N46" s="105">
        <v>0.33194444444444443</v>
      </c>
      <c r="O46" s="34" t="s">
        <v>49</v>
      </c>
      <c r="P46" s="35" t="str">
        <f t="shared" si="26"/>
        <v>OK</v>
      </c>
      <c r="Q46" s="36">
        <f t="shared" si="27"/>
        <v>1.2499999999999956E-2</v>
      </c>
      <c r="R46" s="36">
        <f t="shared" si="28"/>
        <v>1.3888888888889395E-3</v>
      </c>
      <c r="S46" s="36">
        <f t="shared" si="29"/>
        <v>1.3888888888888895E-2</v>
      </c>
      <c r="T46" s="36">
        <f t="shared" si="31"/>
        <v>1.3888888888888895E-2</v>
      </c>
      <c r="U46" s="35">
        <v>7.4</v>
      </c>
      <c r="V46" s="35">
        <f>INDEX('Počty dní'!F:J,MATCH(E46,'Počty dní'!C:C,0),4)</f>
        <v>47</v>
      </c>
      <c r="W46" s="65">
        <f t="shared" si="30"/>
        <v>347.8</v>
      </c>
    </row>
    <row r="47" spans="1:23" x14ac:dyDescent="0.3">
      <c r="A47" s="96">
        <v>204</v>
      </c>
      <c r="B47" s="35">
        <v>2104</v>
      </c>
      <c r="C47" s="34" t="s">
        <v>18</v>
      </c>
      <c r="D47" s="103"/>
      <c r="E47" s="34" t="str">
        <f>CONCATENATE(C47,D47)</f>
        <v>X</v>
      </c>
      <c r="F47" s="35" t="s">
        <v>124</v>
      </c>
      <c r="G47" s="34">
        <v>10</v>
      </c>
      <c r="H47" s="34" t="str">
        <f>CONCATENATE(F47,"/",G47)</f>
        <v>XXX151/10</v>
      </c>
      <c r="I47" s="206" t="s">
        <v>65</v>
      </c>
      <c r="J47" s="103" t="s">
        <v>65</v>
      </c>
      <c r="K47" s="104">
        <v>0.33194444444444443</v>
      </c>
      <c r="L47" s="105">
        <v>0.33333333333333331</v>
      </c>
      <c r="M47" s="34" t="s">
        <v>49</v>
      </c>
      <c r="N47" s="105">
        <v>0.34583333333333338</v>
      </c>
      <c r="O47" s="34" t="s">
        <v>21</v>
      </c>
      <c r="P47" s="35" t="str">
        <f t="shared" si="26"/>
        <v>OK</v>
      </c>
      <c r="Q47" s="36">
        <f t="shared" si="27"/>
        <v>1.2500000000000067E-2</v>
      </c>
      <c r="R47" s="36">
        <f t="shared" si="28"/>
        <v>1.388888888888884E-3</v>
      </c>
      <c r="S47" s="36">
        <f t="shared" si="29"/>
        <v>1.3888888888888951E-2</v>
      </c>
      <c r="T47" s="36">
        <f t="shared" si="31"/>
        <v>0</v>
      </c>
      <c r="U47" s="35">
        <v>7.4</v>
      </c>
      <c r="V47" s="35">
        <f>INDEX('Počty dní'!F:J,MATCH(E47,'Počty dní'!C:C,0),4)</f>
        <v>47</v>
      </c>
      <c r="W47" s="65">
        <f t="shared" si="30"/>
        <v>347.8</v>
      </c>
    </row>
    <row r="48" spans="1:23" x14ac:dyDescent="0.3">
      <c r="A48" s="96">
        <v>204</v>
      </c>
      <c r="B48" s="35">
        <v>2104</v>
      </c>
      <c r="C48" s="35" t="s">
        <v>18</v>
      </c>
      <c r="D48" s="97"/>
      <c r="E48" s="98" t="str">
        <f t="shared" si="24"/>
        <v>X</v>
      </c>
      <c r="F48" s="35" t="s">
        <v>133</v>
      </c>
      <c r="G48" s="35">
        <v>7</v>
      </c>
      <c r="H48" s="35" t="str">
        <f t="shared" si="25"/>
        <v>XXX185/7</v>
      </c>
      <c r="I48" s="205" t="s">
        <v>65</v>
      </c>
      <c r="J48" s="97" t="s">
        <v>65</v>
      </c>
      <c r="K48" s="99">
        <v>0.40277777777777773</v>
      </c>
      <c r="L48" s="100">
        <v>0.40416666666666662</v>
      </c>
      <c r="M48" s="102" t="s">
        <v>21</v>
      </c>
      <c r="N48" s="100">
        <v>0.4368055555555555</v>
      </c>
      <c r="O48" s="102" t="s">
        <v>75</v>
      </c>
      <c r="P48" s="35" t="str">
        <f t="shared" si="26"/>
        <v>OK</v>
      </c>
      <c r="Q48" s="36">
        <f t="shared" si="27"/>
        <v>3.2638888888888884E-2</v>
      </c>
      <c r="R48" s="36">
        <f t="shared" si="28"/>
        <v>1.388888888888884E-3</v>
      </c>
      <c r="S48" s="36">
        <f t="shared" si="29"/>
        <v>3.4027777777777768E-2</v>
      </c>
      <c r="T48" s="36">
        <f t="shared" si="31"/>
        <v>5.6944444444444353E-2</v>
      </c>
      <c r="U48" s="35">
        <v>26.8</v>
      </c>
      <c r="V48" s="35">
        <f>INDEX('Počty dní'!F:J,MATCH(E48,'Počty dní'!C:C,0),4)</f>
        <v>47</v>
      </c>
      <c r="W48" s="65">
        <f t="shared" si="30"/>
        <v>1259.6000000000001</v>
      </c>
    </row>
    <row r="49" spans="1:23" x14ac:dyDescent="0.3">
      <c r="A49" s="96">
        <v>204</v>
      </c>
      <c r="B49" s="35">
        <v>2104</v>
      </c>
      <c r="C49" s="35" t="s">
        <v>18</v>
      </c>
      <c r="D49" s="97"/>
      <c r="E49" s="98" t="str">
        <f t="shared" si="24"/>
        <v>X</v>
      </c>
      <c r="F49" s="35" t="s">
        <v>133</v>
      </c>
      <c r="G49" s="35">
        <v>10</v>
      </c>
      <c r="H49" s="35" t="str">
        <f t="shared" si="25"/>
        <v>XXX185/10</v>
      </c>
      <c r="I49" s="205" t="s">
        <v>65</v>
      </c>
      <c r="J49" s="97" t="s">
        <v>65</v>
      </c>
      <c r="K49" s="99">
        <v>0.51874999999999993</v>
      </c>
      <c r="L49" s="100">
        <v>0.52083333333333337</v>
      </c>
      <c r="M49" s="102" t="s">
        <v>75</v>
      </c>
      <c r="N49" s="100">
        <v>0.5541666666666667</v>
      </c>
      <c r="O49" s="102" t="s">
        <v>21</v>
      </c>
      <c r="P49" s="35" t="str">
        <f t="shared" si="26"/>
        <v>OK</v>
      </c>
      <c r="Q49" s="36">
        <f t="shared" si="27"/>
        <v>3.3333333333333326E-2</v>
      </c>
      <c r="R49" s="36">
        <f t="shared" si="28"/>
        <v>2.083333333333437E-3</v>
      </c>
      <c r="S49" s="36">
        <f t="shared" si="29"/>
        <v>3.5416666666666763E-2</v>
      </c>
      <c r="T49" s="36">
        <f t="shared" si="31"/>
        <v>8.1944444444444431E-2</v>
      </c>
      <c r="U49" s="35">
        <v>26.8</v>
      </c>
      <c r="V49" s="35">
        <f>INDEX('Počty dní'!F:J,MATCH(E49,'Počty dní'!C:C,0),4)</f>
        <v>47</v>
      </c>
      <c r="W49" s="65">
        <f t="shared" si="30"/>
        <v>1259.6000000000001</v>
      </c>
    </row>
    <row r="50" spans="1:23" x14ac:dyDescent="0.3">
      <c r="A50" s="96">
        <v>204</v>
      </c>
      <c r="B50" s="35">
        <v>2104</v>
      </c>
      <c r="C50" s="34" t="s">
        <v>18</v>
      </c>
      <c r="D50" s="103"/>
      <c r="E50" s="34" t="str">
        <f>CONCATENATE(C50,D50)</f>
        <v>X</v>
      </c>
      <c r="F50" s="35" t="s">
        <v>124</v>
      </c>
      <c r="G50" s="34">
        <v>15</v>
      </c>
      <c r="H50" s="34" t="str">
        <f>CONCATENATE(F50,"/",G50)</f>
        <v>XXX151/15</v>
      </c>
      <c r="I50" s="206" t="s">
        <v>65</v>
      </c>
      <c r="J50" s="97" t="s">
        <v>65</v>
      </c>
      <c r="K50" s="104">
        <v>0.56666666666666665</v>
      </c>
      <c r="L50" s="105">
        <v>0.56944444444444442</v>
      </c>
      <c r="M50" s="34" t="s">
        <v>21</v>
      </c>
      <c r="N50" s="105">
        <v>0.58194444444444449</v>
      </c>
      <c r="O50" s="34" t="s">
        <v>49</v>
      </c>
      <c r="P50" s="35" t="str">
        <f t="shared" si="26"/>
        <v>OK</v>
      </c>
      <c r="Q50" s="36">
        <f t="shared" si="27"/>
        <v>1.2500000000000067E-2</v>
      </c>
      <c r="R50" s="36">
        <f t="shared" si="28"/>
        <v>2.7777777777777679E-3</v>
      </c>
      <c r="S50" s="36">
        <f t="shared" si="29"/>
        <v>1.5277777777777835E-2</v>
      </c>
      <c r="T50" s="36">
        <f t="shared" si="31"/>
        <v>1.2499999999999956E-2</v>
      </c>
      <c r="U50" s="35">
        <v>7.4</v>
      </c>
      <c r="V50" s="35">
        <f>INDEX('Počty dní'!F:J,MATCH(E50,'Počty dní'!C:C,0),4)</f>
        <v>47</v>
      </c>
      <c r="W50" s="65">
        <f t="shared" si="30"/>
        <v>347.8</v>
      </c>
    </row>
    <row r="51" spans="1:23" x14ac:dyDescent="0.3">
      <c r="A51" s="96">
        <v>204</v>
      </c>
      <c r="B51" s="35">
        <v>2104</v>
      </c>
      <c r="C51" s="34" t="s">
        <v>18</v>
      </c>
      <c r="D51" s="103"/>
      <c r="E51" s="34" t="str">
        <f>CONCATENATE(C51,D51)</f>
        <v>X</v>
      </c>
      <c r="F51" s="35" t="s">
        <v>124</v>
      </c>
      <c r="G51" s="34">
        <v>18</v>
      </c>
      <c r="H51" s="34" t="str">
        <f>CONCATENATE(F51,"/",G51)</f>
        <v>XXX151/18</v>
      </c>
      <c r="I51" s="206" t="s">
        <v>65</v>
      </c>
      <c r="J51" s="97" t="s">
        <v>65</v>
      </c>
      <c r="K51" s="104">
        <v>0.58194444444444449</v>
      </c>
      <c r="L51" s="105">
        <v>0.58333333333333337</v>
      </c>
      <c r="M51" s="34" t="s">
        <v>49</v>
      </c>
      <c r="N51" s="105">
        <v>0.59583333333333333</v>
      </c>
      <c r="O51" s="34" t="s">
        <v>21</v>
      </c>
      <c r="P51" s="35" t="str">
        <f t="shared" si="26"/>
        <v>OK</v>
      </c>
      <c r="Q51" s="36">
        <f t="shared" si="27"/>
        <v>1.2499999999999956E-2</v>
      </c>
      <c r="R51" s="36">
        <f t="shared" si="28"/>
        <v>1.388888888888884E-3</v>
      </c>
      <c r="S51" s="36">
        <f t="shared" si="29"/>
        <v>1.388888888888884E-2</v>
      </c>
      <c r="T51" s="36">
        <f t="shared" si="31"/>
        <v>0</v>
      </c>
      <c r="U51" s="35">
        <v>7.4</v>
      </c>
      <c r="V51" s="35">
        <f>INDEX('Počty dní'!F:J,MATCH(E51,'Počty dní'!C:C,0),4)</f>
        <v>47</v>
      </c>
      <c r="W51" s="65">
        <f t="shared" si="30"/>
        <v>347.8</v>
      </c>
    </row>
    <row r="52" spans="1:23" x14ac:dyDescent="0.3">
      <c r="A52" s="96">
        <v>204</v>
      </c>
      <c r="B52" s="35">
        <v>2104</v>
      </c>
      <c r="C52" s="35" t="s">
        <v>18</v>
      </c>
      <c r="D52" s="97"/>
      <c r="E52" s="98" t="str">
        <f t="shared" si="24"/>
        <v>X</v>
      </c>
      <c r="F52" s="35" t="s">
        <v>133</v>
      </c>
      <c r="G52" s="35">
        <v>13</v>
      </c>
      <c r="H52" s="35" t="str">
        <f t="shared" si="25"/>
        <v>XXX185/13</v>
      </c>
      <c r="I52" s="205" t="s">
        <v>65</v>
      </c>
      <c r="J52" s="97" t="s">
        <v>65</v>
      </c>
      <c r="K52" s="99">
        <v>0.60902777777777783</v>
      </c>
      <c r="L52" s="100">
        <v>0.61249999999999993</v>
      </c>
      <c r="M52" s="102" t="s">
        <v>21</v>
      </c>
      <c r="N52" s="100">
        <v>0.64930555555555558</v>
      </c>
      <c r="O52" s="102" t="s">
        <v>76</v>
      </c>
      <c r="P52" s="35" t="str">
        <f t="shared" si="26"/>
        <v>OK</v>
      </c>
      <c r="Q52" s="36">
        <f t="shared" si="27"/>
        <v>3.6805555555555647E-2</v>
      </c>
      <c r="R52" s="36">
        <f t="shared" si="28"/>
        <v>3.4722222222220989E-3</v>
      </c>
      <c r="S52" s="36">
        <f t="shared" si="29"/>
        <v>4.0277777777777746E-2</v>
      </c>
      <c r="T52" s="36">
        <f t="shared" si="31"/>
        <v>1.3194444444444509E-2</v>
      </c>
      <c r="U52" s="35">
        <v>30.1</v>
      </c>
      <c r="V52" s="35">
        <f>INDEX('Počty dní'!F:J,MATCH(E52,'Počty dní'!C:C,0),4)</f>
        <v>47</v>
      </c>
      <c r="W52" s="65">
        <f t="shared" si="30"/>
        <v>1414.7</v>
      </c>
    </row>
    <row r="53" spans="1:23" x14ac:dyDescent="0.3">
      <c r="A53" s="96">
        <v>204</v>
      </c>
      <c r="B53" s="35">
        <v>2104</v>
      </c>
      <c r="C53" s="35" t="s">
        <v>18</v>
      </c>
      <c r="D53" s="97"/>
      <c r="E53" s="98" t="str">
        <f t="shared" si="24"/>
        <v>X</v>
      </c>
      <c r="F53" s="35" t="s">
        <v>133</v>
      </c>
      <c r="G53" s="35">
        <v>56</v>
      </c>
      <c r="H53" s="35" t="str">
        <f t="shared" si="25"/>
        <v>XXX185/56</v>
      </c>
      <c r="I53" s="205" t="s">
        <v>65</v>
      </c>
      <c r="J53" s="97" t="s">
        <v>65</v>
      </c>
      <c r="K53" s="99">
        <v>0.65208333333333335</v>
      </c>
      <c r="L53" s="100">
        <v>0.65277777777777779</v>
      </c>
      <c r="M53" s="102" t="s">
        <v>76</v>
      </c>
      <c r="N53" s="100">
        <v>0.65625</v>
      </c>
      <c r="O53" s="102" t="s">
        <v>75</v>
      </c>
      <c r="P53" s="35" t="str">
        <f t="shared" si="26"/>
        <v>OK</v>
      </c>
      <c r="Q53" s="36">
        <f t="shared" si="27"/>
        <v>3.4722222222222099E-3</v>
      </c>
      <c r="R53" s="36">
        <f t="shared" si="28"/>
        <v>6.9444444444444198E-4</v>
      </c>
      <c r="S53" s="36">
        <f t="shared" si="29"/>
        <v>4.1666666666666519E-3</v>
      </c>
      <c r="T53" s="36">
        <f t="shared" si="31"/>
        <v>2.7777777777777679E-3</v>
      </c>
      <c r="U53" s="35">
        <v>3.3</v>
      </c>
      <c r="V53" s="35">
        <f>INDEX('Počty dní'!F:J,MATCH(E53,'Počty dní'!C:C,0),4)</f>
        <v>47</v>
      </c>
      <c r="W53" s="65">
        <f t="shared" si="30"/>
        <v>155.1</v>
      </c>
    </row>
    <row r="54" spans="1:23" x14ac:dyDescent="0.3">
      <c r="A54" s="96">
        <v>204</v>
      </c>
      <c r="B54" s="35">
        <v>2104</v>
      </c>
      <c r="C54" s="35" t="s">
        <v>18</v>
      </c>
      <c r="D54" s="97"/>
      <c r="E54" s="98" t="str">
        <f t="shared" si="24"/>
        <v>X</v>
      </c>
      <c r="F54" s="35" t="s">
        <v>133</v>
      </c>
      <c r="G54" s="35">
        <v>18</v>
      </c>
      <c r="H54" s="35" t="str">
        <f t="shared" si="25"/>
        <v>XXX185/18</v>
      </c>
      <c r="I54" s="205" t="s">
        <v>65</v>
      </c>
      <c r="J54" s="97" t="s">
        <v>65</v>
      </c>
      <c r="K54" s="99">
        <v>0.68541666666666667</v>
      </c>
      <c r="L54" s="100">
        <v>0.6875</v>
      </c>
      <c r="M54" s="102" t="s">
        <v>75</v>
      </c>
      <c r="N54" s="100">
        <v>0.72083333333333333</v>
      </c>
      <c r="O54" s="102" t="s">
        <v>21</v>
      </c>
      <c r="P54" s="35" t="str">
        <f t="shared" si="26"/>
        <v>OK</v>
      </c>
      <c r="Q54" s="36">
        <f t="shared" si="27"/>
        <v>3.3333333333333326E-2</v>
      </c>
      <c r="R54" s="36">
        <f t="shared" si="28"/>
        <v>2.0833333333333259E-3</v>
      </c>
      <c r="S54" s="36">
        <f t="shared" si="29"/>
        <v>3.5416666666666652E-2</v>
      </c>
      <c r="T54" s="36">
        <f t="shared" si="31"/>
        <v>2.9166666666666674E-2</v>
      </c>
      <c r="U54" s="35">
        <v>26.8</v>
      </c>
      <c r="V54" s="35">
        <f>INDEX('Počty dní'!F:J,MATCH(E54,'Počty dní'!C:C,0),4)</f>
        <v>47</v>
      </c>
      <c r="W54" s="65">
        <f t="shared" si="30"/>
        <v>1259.6000000000001</v>
      </c>
    </row>
    <row r="55" spans="1:23" x14ac:dyDescent="0.3">
      <c r="A55" s="96">
        <v>204</v>
      </c>
      <c r="B55" s="35">
        <v>2104</v>
      </c>
      <c r="C55" s="34" t="s">
        <v>18</v>
      </c>
      <c r="D55" s="103"/>
      <c r="E55" s="34" t="str">
        <f t="shared" ref="E55:E62" si="32">CONCATENATE(C55,D55)</f>
        <v>X</v>
      </c>
      <c r="F55" s="34" t="s">
        <v>134</v>
      </c>
      <c r="G55" s="34">
        <v>23</v>
      </c>
      <c r="H55" s="34" t="str">
        <f t="shared" ref="H55:H62" si="33">CONCATENATE(F55,"/",G55)</f>
        <v>XXX200/23</v>
      </c>
      <c r="I55" s="206" t="s">
        <v>65</v>
      </c>
      <c r="J55" s="103" t="s">
        <v>65</v>
      </c>
      <c r="K55" s="104">
        <v>0.72430555555555554</v>
      </c>
      <c r="L55" s="105">
        <v>0.72777777777777775</v>
      </c>
      <c r="M55" s="102" t="s">
        <v>21</v>
      </c>
      <c r="N55" s="105">
        <v>0.76388888888888884</v>
      </c>
      <c r="O55" s="106" t="s">
        <v>62</v>
      </c>
      <c r="P55" s="35" t="str">
        <f t="shared" si="26"/>
        <v>OK</v>
      </c>
      <c r="Q55" s="36">
        <f t="shared" si="27"/>
        <v>3.6111111111111094E-2</v>
      </c>
      <c r="R55" s="36">
        <f t="shared" si="28"/>
        <v>3.4722222222222099E-3</v>
      </c>
      <c r="S55" s="36">
        <f t="shared" si="29"/>
        <v>3.9583333333333304E-2</v>
      </c>
      <c r="T55" s="36">
        <f t="shared" si="31"/>
        <v>3.4722222222222099E-3</v>
      </c>
      <c r="U55" s="35">
        <v>38.1</v>
      </c>
      <c r="V55" s="35">
        <f>INDEX('Počty dní'!F:J,MATCH(E55,'Počty dní'!C:C,0),4)</f>
        <v>47</v>
      </c>
      <c r="W55" s="65">
        <f t="shared" si="30"/>
        <v>1790.7</v>
      </c>
    </row>
    <row r="56" spans="1:23" x14ac:dyDescent="0.3">
      <c r="A56" s="96">
        <v>204</v>
      </c>
      <c r="B56" s="35">
        <v>2104</v>
      </c>
      <c r="C56" s="34" t="s">
        <v>18</v>
      </c>
      <c r="D56" s="103"/>
      <c r="E56" s="34" t="str">
        <f t="shared" si="32"/>
        <v>X</v>
      </c>
      <c r="F56" s="34" t="s">
        <v>134</v>
      </c>
      <c r="G56" s="34">
        <v>26</v>
      </c>
      <c r="H56" s="34" t="str">
        <f t="shared" si="33"/>
        <v>XXX200/26</v>
      </c>
      <c r="I56" s="206" t="s">
        <v>65</v>
      </c>
      <c r="J56" s="103" t="s">
        <v>65</v>
      </c>
      <c r="K56" s="104">
        <v>0.77430555555555547</v>
      </c>
      <c r="L56" s="105">
        <v>0.77708333333333324</v>
      </c>
      <c r="M56" s="106" t="s">
        <v>62</v>
      </c>
      <c r="N56" s="105">
        <v>0.81388888888888899</v>
      </c>
      <c r="O56" s="106" t="s">
        <v>21</v>
      </c>
      <c r="P56" s="35" t="str">
        <f t="shared" si="26"/>
        <v>OK</v>
      </c>
      <c r="Q56" s="36">
        <f t="shared" si="27"/>
        <v>3.6805555555555758E-2</v>
      </c>
      <c r="R56" s="36">
        <f t="shared" si="28"/>
        <v>2.7777777777777679E-3</v>
      </c>
      <c r="S56" s="36">
        <f t="shared" si="29"/>
        <v>3.9583333333333526E-2</v>
      </c>
      <c r="T56" s="36">
        <f t="shared" si="31"/>
        <v>1.041666666666663E-2</v>
      </c>
      <c r="U56" s="35">
        <v>38.1</v>
      </c>
      <c r="V56" s="35">
        <f>INDEX('Počty dní'!F:J,MATCH(E56,'Počty dní'!C:C,0),4)</f>
        <v>47</v>
      </c>
      <c r="W56" s="65">
        <f t="shared" si="30"/>
        <v>1790.7</v>
      </c>
    </row>
    <row r="57" spans="1:23" x14ac:dyDescent="0.3">
      <c r="A57" s="96">
        <v>204</v>
      </c>
      <c r="B57" s="35">
        <v>2104</v>
      </c>
      <c r="C57" s="34" t="s">
        <v>18</v>
      </c>
      <c r="D57" s="103"/>
      <c r="E57" s="34" t="str">
        <f t="shared" si="32"/>
        <v>X</v>
      </c>
      <c r="F57" s="35" t="s">
        <v>124</v>
      </c>
      <c r="G57" s="34">
        <v>25</v>
      </c>
      <c r="H57" s="34" t="str">
        <f t="shared" si="33"/>
        <v>XXX151/25</v>
      </c>
      <c r="I57" s="206" t="s">
        <v>65</v>
      </c>
      <c r="J57" s="103" t="s">
        <v>65</v>
      </c>
      <c r="K57" s="104">
        <v>0.81597222222222221</v>
      </c>
      <c r="L57" s="105">
        <v>0.81944444444444453</v>
      </c>
      <c r="M57" s="34" t="s">
        <v>21</v>
      </c>
      <c r="N57" s="105">
        <v>0.83194444444444438</v>
      </c>
      <c r="O57" s="34" t="s">
        <v>49</v>
      </c>
      <c r="P57" s="35" t="str">
        <f t="shared" si="26"/>
        <v>OK</v>
      </c>
      <c r="Q57" s="36">
        <f t="shared" si="27"/>
        <v>1.2499999999999845E-2</v>
      </c>
      <c r="R57" s="36">
        <f t="shared" si="28"/>
        <v>3.4722222222223209E-3</v>
      </c>
      <c r="S57" s="36">
        <f t="shared" si="29"/>
        <v>1.5972222222222165E-2</v>
      </c>
      <c r="T57" s="36">
        <f t="shared" si="31"/>
        <v>2.0833333333332149E-3</v>
      </c>
      <c r="U57" s="35">
        <v>7.4</v>
      </c>
      <c r="V57" s="35">
        <f>INDEX('Počty dní'!F:J,MATCH(E57,'Počty dní'!C:C,0),4)</f>
        <v>47</v>
      </c>
      <c r="W57" s="65">
        <f t="shared" si="30"/>
        <v>347.8</v>
      </c>
    </row>
    <row r="58" spans="1:23" x14ac:dyDescent="0.3">
      <c r="A58" s="96">
        <v>204</v>
      </c>
      <c r="B58" s="35">
        <v>2104</v>
      </c>
      <c r="C58" s="34" t="s">
        <v>18</v>
      </c>
      <c r="D58" s="103"/>
      <c r="E58" s="34" t="str">
        <f t="shared" si="32"/>
        <v>X</v>
      </c>
      <c r="F58" s="35" t="s">
        <v>124</v>
      </c>
      <c r="G58" s="34">
        <v>26</v>
      </c>
      <c r="H58" s="34" t="str">
        <f t="shared" si="33"/>
        <v>XXX151/26</v>
      </c>
      <c r="I58" s="206" t="s">
        <v>65</v>
      </c>
      <c r="J58" s="103" t="s">
        <v>65</v>
      </c>
      <c r="K58" s="104">
        <v>0.83194444444444438</v>
      </c>
      <c r="L58" s="105">
        <v>0.83333333333333337</v>
      </c>
      <c r="M58" s="34" t="s">
        <v>49</v>
      </c>
      <c r="N58" s="105">
        <v>0.84583333333333333</v>
      </c>
      <c r="O58" s="34" t="s">
        <v>21</v>
      </c>
      <c r="P58" s="35" t="str">
        <f t="shared" si="26"/>
        <v>OK</v>
      </c>
      <c r="Q58" s="36">
        <f t="shared" si="27"/>
        <v>1.2499999999999956E-2</v>
      </c>
      <c r="R58" s="36">
        <f t="shared" si="28"/>
        <v>1.388888888888995E-3</v>
      </c>
      <c r="S58" s="36">
        <f t="shared" si="29"/>
        <v>1.3888888888888951E-2</v>
      </c>
      <c r="T58" s="36">
        <f t="shared" si="31"/>
        <v>0</v>
      </c>
      <c r="U58" s="35">
        <v>7.4</v>
      </c>
      <c r="V58" s="35">
        <f>INDEX('Počty dní'!F:J,MATCH(E58,'Počty dní'!C:C,0),4)</f>
        <v>47</v>
      </c>
      <c r="W58" s="65">
        <f t="shared" si="30"/>
        <v>347.8</v>
      </c>
    </row>
    <row r="59" spans="1:23" x14ac:dyDescent="0.3">
      <c r="A59" s="96">
        <v>204</v>
      </c>
      <c r="B59" s="35">
        <v>2104</v>
      </c>
      <c r="C59" s="35" t="s">
        <v>18</v>
      </c>
      <c r="D59" s="97"/>
      <c r="E59" s="98" t="str">
        <f t="shared" si="32"/>
        <v>X</v>
      </c>
      <c r="F59" s="35" t="s">
        <v>133</v>
      </c>
      <c r="G59" s="34">
        <v>21</v>
      </c>
      <c r="H59" s="34" t="str">
        <f t="shared" si="33"/>
        <v>XXX185/21</v>
      </c>
      <c r="I59" s="205" t="s">
        <v>65</v>
      </c>
      <c r="J59" s="97" t="s">
        <v>65</v>
      </c>
      <c r="K59" s="134">
        <v>0.85763888888888884</v>
      </c>
      <c r="L59" s="135">
        <v>0.85902777777777783</v>
      </c>
      <c r="M59" s="102" t="s">
        <v>21</v>
      </c>
      <c r="N59" s="135">
        <v>0.87361111111111101</v>
      </c>
      <c r="O59" s="142" t="s">
        <v>79</v>
      </c>
      <c r="P59" s="35" t="str">
        <f t="shared" si="26"/>
        <v>OK</v>
      </c>
      <c r="Q59" s="36">
        <f t="shared" si="27"/>
        <v>1.4583333333333171E-2</v>
      </c>
      <c r="R59" s="36">
        <f t="shared" si="28"/>
        <v>1.388888888888995E-3</v>
      </c>
      <c r="S59" s="36">
        <f t="shared" si="29"/>
        <v>1.5972222222222165E-2</v>
      </c>
      <c r="T59" s="36">
        <f t="shared" si="31"/>
        <v>1.1805555555555514E-2</v>
      </c>
      <c r="U59" s="34">
        <v>13.8</v>
      </c>
      <c r="V59" s="35">
        <f>INDEX('Počty dní'!F:J,MATCH(E59,'Počty dní'!C:C,0),4)</f>
        <v>47</v>
      </c>
      <c r="W59" s="65">
        <f t="shared" si="30"/>
        <v>648.6</v>
      </c>
    </row>
    <row r="60" spans="1:23" x14ac:dyDescent="0.3">
      <c r="A60" s="96">
        <v>204</v>
      </c>
      <c r="B60" s="35">
        <v>2104</v>
      </c>
      <c r="C60" s="35" t="s">
        <v>18</v>
      </c>
      <c r="D60" s="97"/>
      <c r="E60" s="98" t="str">
        <f t="shared" si="32"/>
        <v>X</v>
      </c>
      <c r="F60" s="35" t="s">
        <v>131</v>
      </c>
      <c r="G60" s="34">
        <v>24</v>
      </c>
      <c r="H60" s="34" t="str">
        <f t="shared" si="33"/>
        <v>XXX180/24</v>
      </c>
      <c r="I60" s="205" t="s">
        <v>65</v>
      </c>
      <c r="J60" s="97" t="s">
        <v>65</v>
      </c>
      <c r="K60" s="134">
        <v>0.87361111111111101</v>
      </c>
      <c r="L60" s="135">
        <v>0.875</v>
      </c>
      <c r="M60" s="142" t="s">
        <v>79</v>
      </c>
      <c r="N60" s="135">
        <v>0.89236111111111116</v>
      </c>
      <c r="O60" s="102" t="s">
        <v>21</v>
      </c>
      <c r="P60" s="35" t="str">
        <f t="shared" si="26"/>
        <v>OK</v>
      </c>
      <c r="Q60" s="36">
        <f t="shared" si="27"/>
        <v>1.736111111111116E-2</v>
      </c>
      <c r="R60" s="36">
        <f t="shared" si="28"/>
        <v>1.388888888888995E-3</v>
      </c>
      <c r="S60" s="36">
        <f t="shared" si="29"/>
        <v>1.8750000000000155E-2</v>
      </c>
      <c r="T60" s="36">
        <f t="shared" si="31"/>
        <v>0</v>
      </c>
      <c r="U60" s="34">
        <v>16.399999999999999</v>
      </c>
      <c r="V60" s="35">
        <f>INDEX('Počty dní'!F:J,MATCH(E60,'Počty dní'!C:C,0),4)</f>
        <v>47</v>
      </c>
      <c r="W60" s="65">
        <f t="shared" si="30"/>
        <v>770.8</v>
      </c>
    </row>
    <row r="61" spans="1:23" x14ac:dyDescent="0.3">
      <c r="A61" s="96">
        <v>204</v>
      </c>
      <c r="B61" s="35">
        <v>2104</v>
      </c>
      <c r="C61" s="35" t="s">
        <v>18</v>
      </c>
      <c r="D61" s="97"/>
      <c r="E61" s="98" t="str">
        <f t="shared" si="32"/>
        <v>X</v>
      </c>
      <c r="F61" s="35" t="s">
        <v>131</v>
      </c>
      <c r="G61" s="34">
        <v>23</v>
      </c>
      <c r="H61" s="34" t="str">
        <f t="shared" si="33"/>
        <v>XXX180/23</v>
      </c>
      <c r="I61" s="205" t="s">
        <v>65</v>
      </c>
      <c r="J61" s="97" t="s">
        <v>65</v>
      </c>
      <c r="K61" s="134">
        <v>0.9375</v>
      </c>
      <c r="L61" s="135">
        <v>0.94097222222222221</v>
      </c>
      <c r="M61" s="102" t="s">
        <v>21</v>
      </c>
      <c r="N61" s="135">
        <v>0.95694444444444438</v>
      </c>
      <c r="O61" s="142" t="s">
        <v>79</v>
      </c>
      <c r="P61" s="35" t="str">
        <f t="shared" si="26"/>
        <v>OK</v>
      </c>
      <c r="Q61" s="36">
        <f t="shared" si="27"/>
        <v>1.5972222222222165E-2</v>
      </c>
      <c r="R61" s="36">
        <f t="shared" si="28"/>
        <v>3.4722222222222099E-3</v>
      </c>
      <c r="S61" s="36">
        <f t="shared" si="29"/>
        <v>1.9444444444444375E-2</v>
      </c>
      <c r="T61" s="36">
        <f t="shared" si="31"/>
        <v>4.513888888888884E-2</v>
      </c>
      <c r="U61" s="34">
        <v>16.399999999999999</v>
      </c>
      <c r="V61" s="35">
        <f>INDEX('Počty dní'!F:J,MATCH(E61,'Počty dní'!C:C,0),4)</f>
        <v>47</v>
      </c>
      <c r="W61" s="65">
        <f t="shared" si="30"/>
        <v>770.8</v>
      </c>
    </row>
    <row r="62" spans="1:23" ht="15" thickBot="1" x14ac:dyDescent="0.35">
      <c r="A62" s="108">
        <v>204</v>
      </c>
      <c r="B62" s="37">
        <v>2104</v>
      </c>
      <c r="C62" s="37" t="s">
        <v>18</v>
      </c>
      <c r="D62" s="109"/>
      <c r="E62" s="110" t="str">
        <f t="shared" si="32"/>
        <v>X</v>
      </c>
      <c r="F62" s="37" t="s">
        <v>133</v>
      </c>
      <c r="G62" s="75">
        <v>22</v>
      </c>
      <c r="H62" s="75" t="str">
        <f t="shared" si="33"/>
        <v>XXX185/22</v>
      </c>
      <c r="I62" s="207" t="s">
        <v>65</v>
      </c>
      <c r="J62" s="109" t="s">
        <v>65</v>
      </c>
      <c r="K62" s="143">
        <v>0.95694444444444438</v>
      </c>
      <c r="L62" s="144">
        <v>0.95833333333333337</v>
      </c>
      <c r="M62" s="145" t="s">
        <v>79</v>
      </c>
      <c r="N62" s="144">
        <v>0.97430555555555554</v>
      </c>
      <c r="O62" s="113" t="s">
        <v>21</v>
      </c>
      <c r="P62" s="75"/>
      <c r="Q62" s="68">
        <f t="shared" si="27"/>
        <v>1.5972222222222165E-2</v>
      </c>
      <c r="R62" s="68">
        <f t="shared" si="28"/>
        <v>1.388888888888995E-3</v>
      </c>
      <c r="S62" s="68">
        <f t="shared" si="29"/>
        <v>1.736111111111116E-2</v>
      </c>
      <c r="T62" s="68">
        <f t="shared" si="31"/>
        <v>0</v>
      </c>
      <c r="U62" s="75">
        <v>13.8</v>
      </c>
      <c r="V62" s="37">
        <f>INDEX('Počty dní'!F:J,MATCH(E62,'Počty dní'!C:C,0),4)</f>
        <v>47</v>
      </c>
      <c r="W62" s="69">
        <f t="shared" si="30"/>
        <v>648.6</v>
      </c>
    </row>
    <row r="63" spans="1:23" ht="15" thickBot="1" x14ac:dyDescent="0.35">
      <c r="A63" s="115" t="str">
        <f ca="1">CONCATENATE(INDIRECT("R[-3]C[0]",FALSE),"celkem")</f>
        <v>204celkem</v>
      </c>
      <c r="B63" s="70"/>
      <c r="C63" s="70" t="str">
        <f ca="1">INDIRECT("R[-1]C[12]",FALSE)</f>
        <v>Žďár n.Sáz.,,aut.nádr.</v>
      </c>
      <c r="D63" s="80"/>
      <c r="E63" s="70"/>
      <c r="F63" s="80"/>
      <c r="G63" s="70"/>
      <c r="H63" s="116"/>
      <c r="I63" s="117"/>
      <c r="J63" s="118" t="str">
        <f ca="1">INDIRECT("R[-3]C[0]",FALSE)</f>
        <v>S</v>
      </c>
      <c r="K63" s="119"/>
      <c r="L63" s="120"/>
      <c r="M63" s="121"/>
      <c r="N63" s="120"/>
      <c r="O63" s="122"/>
      <c r="P63" s="70"/>
      <c r="Q63" s="71">
        <f>SUM(Q43:Q62)</f>
        <v>0.42777777777777759</v>
      </c>
      <c r="R63" s="71">
        <f>SUM(R43:R62)</f>
        <v>3.8194444444444947E-2</v>
      </c>
      <c r="S63" s="71">
        <f>SUM(S43:S62)</f>
        <v>0.46597222222222257</v>
      </c>
      <c r="T63" s="71">
        <f>SUM(T43:T62)</f>
        <v>0.31736111111111076</v>
      </c>
      <c r="U63" s="72">
        <f>SUM(U43:U62)</f>
        <v>355</v>
      </c>
      <c r="V63" s="73"/>
      <c r="W63" s="74">
        <f>SUM(W43:W62)</f>
        <v>16685</v>
      </c>
    </row>
    <row r="65" spans="1:23" ht="15" thickBot="1" x14ac:dyDescent="0.35">
      <c r="P65" s="38"/>
    </row>
    <row r="66" spans="1:23" x14ac:dyDescent="0.3">
      <c r="A66" s="89">
        <v>205</v>
      </c>
      <c r="B66" s="32">
        <v>2105</v>
      </c>
      <c r="C66" s="32" t="s">
        <v>18</v>
      </c>
      <c r="D66" s="90"/>
      <c r="E66" s="91" t="str">
        <f t="shared" ref="E66:E78" si="34">CONCATENATE(C66,D66)</f>
        <v>X</v>
      </c>
      <c r="F66" s="32" t="s">
        <v>133</v>
      </c>
      <c r="G66" s="32">
        <v>2</v>
      </c>
      <c r="H66" s="32" t="str">
        <f t="shared" ref="H66:H78" si="35">CONCATENATE(F66,"/",G66)</f>
        <v>XXX185/2</v>
      </c>
      <c r="I66" s="204" t="s">
        <v>65</v>
      </c>
      <c r="J66" s="90" t="s">
        <v>65</v>
      </c>
      <c r="K66" s="92">
        <v>0.19305555555555554</v>
      </c>
      <c r="L66" s="93">
        <v>0.19375000000000001</v>
      </c>
      <c r="M66" s="146" t="s">
        <v>78</v>
      </c>
      <c r="N66" s="93">
        <v>0.22083333333333333</v>
      </c>
      <c r="O66" s="95" t="s">
        <v>21</v>
      </c>
      <c r="P66" s="32" t="str">
        <f t="shared" ref="P66:P77" si="36">IF(M67=O66,"OK","POZOR")</f>
        <v>OK</v>
      </c>
      <c r="Q66" s="67">
        <f t="shared" ref="Q66:Q78" si="37">IF(ISNUMBER(G66),N66-L66,IF(F66="přejezd",N66-L66,0))</f>
        <v>2.708333333333332E-2</v>
      </c>
      <c r="R66" s="67">
        <f t="shared" ref="R66:R78" si="38">IF(ISNUMBER(G66),L66-K66,0)</f>
        <v>6.9444444444446973E-4</v>
      </c>
      <c r="S66" s="67">
        <f t="shared" ref="S66:S78" si="39">Q66+R66</f>
        <v>2.777777777777779E-2</v>
      </c>
      <c r="T66" s="67"/>
      <c r="U66" s="32">
        <v>22.4</v>
      </c>
      <c r="V66" s="32">
        <f>INDEX('Počty dní'!F:J,MATCH(E66,'Počty dní'!C:C,0),4)</f>
        <v>47</v>
      </c>
      <c r="W66" s="33">
        <f t="shared" ref="W66:W78" si="40">V66*U66</f>
        <v>1052.8</v>
      </c>
    </row>
    <row r="67" spans="1:23" x14ac:dyDescent="0.3">
      <c r="A67" s="96">
        <v>205</v>
      </c>
      <c r="B67" s="35">
        <v>2105</v>
      </c>
      <c r="C67" s="35" t="s">
        <v>18</v>
      </c>
      <c r="D67" s="97"/>
      <c r="E67" s="98" t="str">
        <f t="shared" si="34"/>
        <v>X</v>
      </c>
      <c r="F67" s="35" t="s">
        <v>133</v>
      </c>
      <c r="G67" s="35">
        <v>3</v>
      </c>
      <c r="H67" s="35" t="str">
        <f t="shared" si="35"/>
        <v>XXX185/3</v>
      </c>
      <c r="I67" s="205" t="s">
        <v>65</v>
      </c>
      <c r="J67" s="97" t="s">
        <v>65</v>
      </c>
      <c r="K67" s="99">
        <v>0.22916666666666666</v>
      </c>
      <c r="L67" s="100">
        <v>0.23055555555555554</v>
      </c>
      <c r="M67" s="102" t="s">
        <v>21</v>
      </c>
      <c r="N67" s="100">
        <v>0.24513888888888888</v>
      </c>
      <c r="O67" s="35" t="s">
        <v>79</v>
      </c>
      <c r="P67" s="35" t="str">
        <f t="shared" si="36"/>
        <v>OK</v>
      </c>
      <c r="Q67" s="36">
        <f t="shared" si="37"/>
        <v>1.4583333333333337E-2</v>
      </c>
      <c r="R67" s="36">
        <f t="shared" si="38"/>
        <v>1.388888888888884E-3</v>
      </c>
      <c r="S67" s="36">
        <f t="shared" si="39"/>
        <v>1.5972222222222221E-2</v>
      </c>
      <c r="T67" s="36">
        <f t="shared" ref="T67:T78" si="41">K67-N66</f>
        <v>8.3333333333333315E-3</v>
      </c>
      <c r="U67" s="35">
        <v>13.8</v>
      </c>
      <c r="V67" s="35">
        <f>INDEX('Počty dní'!F:J,MATCH(E67,'Počty dní'!C:C,0),4)</f>
        <v>47</v>
      </c>
      <c r="W67" s="65">
        <f t="shared" si="40"/>
        <v>648.6</v>
      </c>
    </row>
    <row r="68" spans="1:23" x14ac:dyDescent="0.3">
      <c r="A68" s="96">
        <v>205</v>
      </c>
      <c r="B68" s="35">
        <v>2105</v>
      </c>
      <c r="C68" s="35" t="s">
        <v>18</v>
      </c>
      <c r="D68" s="97"/>
      <c r="E68" s="98" t="str">
        <f t="shared" si="34"/>
        <v>X</v>
      </c>
      <c r="F68" s="35" t="s">
        <v>133</v>
      </c>
      <c r="G68" s="35">
        <v>4</v>
      </c>
      <c r="H68" s="35" t="str">
        <f t="shared" si="35"/>
        <v>XXX185/4</v>
      </c>
      <c r="I68" s="205" t="s">
        <v>65</v>
      </c>
      <c r="J68" s="97" t="s">
        <v>65</v>
      </c>
      <c r="K68" s="99">
        <v>0.24513888888888888</v>
      </c>
      <c r="L68" s="100">
        <v>0.24652777777777779</v>
      </c>
      <c r="M68" s="35" t="s">
        <v>79</v>
      </c>
      <c r="N68" s="100">
        <v>0.26250000000000001</v>
      </c>
      <c r="O68" s="102" t="s">
        <v>21</v>
      </c>
      <c r="P68" s="35" t="str">
        <f t="shared" si="36"/>
        <v>OK</v>
      </c>
      <c r="Q68" s="36">
        <f t="shared" si="37"/>
        <v>1.5972222222222221E-2</v>
      </c>
      <c r="R68" s="36">
        <f t="shared" si="38"/>
        <v>1.3888888888889117E-3</v>
      </c>
      <c r="S68" s="36">
        <f t="shared" si="39"/>
        <v>1.7361111111111133E-2</v>
      </c>
      <c r="T68" s="36">
        <f t="shared" si="41"/>
        <v>0</v>
      </c>
      <c r="U68" s="35">
        <v>13.8</v>
      </c>
      <c r="V68" s="35">
        <f>INDEX('Počty dní'!F:J,MATCH(E68,'Počty dní'!C:C,0),4)</f>
        <v>47</v>
      </c>
      <c r="W68" s="65">
        <f t="shared" si="40"/>
        <v>648.6</v>
      </c>
    </row>
    <row r="69" spans="1:23" x14ac:dyDescent="0.3">
      <c r="A69" s="96">
        <v>205</v>
      </c>
      <c r="B69" s="35">
        <v>2105</v>
      </c>
      <c r="C69" s="35" t="s">
        <v>18</v>
      </c>
      <c r="D69" s="97"/>
      <c r="E69" s="98" t="str">
        <f t="shared" si="34"/>
        <v>X</v>
      </c>
      <c r="F69" s="35" t="s">
        <v>133</v>
      </c>
      <c r="G69" s="35">
        <v>5</v>
      </c>
      <c r="H69" s="35" t="str">
        <f t="shared" si="35"/>
        <v>XXX185/5</v>
      </c>
      <c r="I69" s="205" t="s">
        <v>65</v>
      </c>
      <c r="J69" s="97" t="s">
        <v>65</v>
      </c>
      <c r="K69" s="99">
        <v>0.27083333333333331</v>
      </c>
      <c r="L69" s="100">
        <v>0.2722222222222222</v>
      </c>
      <c r="M69" s="102" t="s">
        <v>21</v>
      </c>
      <c r="N69" s="100">
        <v>0.30902777777777779</v>
      </c>
      <c r="O69" s="102" t="s">
        <v>76</v>
      </c>
      <c r="P69" s="35" t="str">
        <f t="shared" si="36"/>
        <v>OK</v>
      </c>
      <c r="Q69" s="36">
        <f t="shared" si="37"/>
        <v>3.6805555555555591E-2</v>
      </c>
      <c r="R69" s="36">
        <f t="shared" si="38"/>
        <v>1.388888888888884E-3</v>
      </c>
      <c r="S69" s="36">
        <f t="shared" si="39"/>
        <v>3.8194444444444475E-2</v>
      </c>
      <c r="T69" s="36">
        <f t="shared" si="41"/>
        <v>8.3333333333333037E-3</v>
      </c>
      <c r="U69" s="35">
        <v>30.1</v>
      </c>
      <c r="V69" s="35">
        <f>INDEX('Počty dní'!F:J,MATCH(E69,'Počty dní'!C:C,0),4)</f>
        <v>47</v>
      </c>
      <c r="W69" s="65">
        <f t="shared" si="40"/>
        <v>1414.7</v>
      </c>
    </row>
    <row r="70" spans="1:23" x14ac:dyDescent="0.3">
      <c r="A70" s="96">
        <v>205</v>
      </c>
      <c r="B70" s="35">
        <v>2105</v>
      </c>
      <c r="C70" s="35" t="s">
        <v>18</v>
      </c>
      <c r="D70" s="97"/>
      <c r="E70" s="98" t="str">
        <f t="shared" si="34"/>
        <v>X</v>
      </c>
      <c r="F70" s="35" t="s">
        <v>133</v>
      </c>
      <c r="G70" s="35">
        <v>52</v>
      </c>
      <c r="H70" s="35" t="str">
        <f t="shared" si="35"/>
        <v>XXX185/52</v>
      </c>
      <c r="I70" s="205" t="s">
        <v>65</v>
      </c>
      <c r="J70" s="97" t="s">
        <v>65</v>
      </c>
      <c r="K70" s="99">
        <v>0.31597222222222221</v>
      </c>
      <c r="L70" s="100">
        <v>0.31736111111111115</v>
      </c>
      <c r="M70" s="102" t="s">
        <v>76</v>
      </c>
      <c r="N70" s="100">
        <v>0.32083333333333336</v>
      </c>
      <c r="O70" s="102" t="s">
        <v>75</v>
      </c>
      <c r="P70" s="35" t="str">
        <f t="shared" si="36"/>
        <v>OK</v>
      </c>
      <c r="Q70" s="36">
        <f t="shared" si="37"/>
        <v>3.4722222222222099E-3</v>
      </c>
      <c r="R70" s="36">
        <f t="shared" si="38"/>
        <v>1.3888888888889395E-3</v>
      </c>
      <c r="S70" s="36">
        <f t="shared" si="39"/>
        <v>4.8611111111111494E-3</v>
      </c>
      <c r="T70" s="36">
        <f t="shared" si="41"/>
        <v>6.9444444444444198E-3</v>
      </c>
      <c r="U70" s="35">
        <v>3.3</v>
      </c>
      <c r="V70" s="35">
        <f>INDEX('Počty dní'!F:J,MATCH(E70,'Počty dní'!C:C,0),4)</f>
        <v>47</v>
      </c>
      <c r="W70" s="65">
        <f t="shared" si="40"/>
        <v>155.1</v>
      </c>
    </row>
    <row r="71" spans="1:23" x14ac:dyDescent="0.3">
      <c r="A71" s="96">
        <v>205</v>
      </c>
      <c r="B71" s="35">
        <v>2105</v>
      </c>
      <c r="C71" s="35" t="s">
        <v>18</v>
      </c>
      <c r="D71" s="97"/>
      <c r="E71" s="98" t="str">
        <f>CONCATENATE(C71,D71)</f>
        <v>X</v>
      </c>
      <c r="F71" s="35" t="s">
        <v>133</v>
      </c>
      <c r="G71" s="35">
        <v>8</v>
      </c>
      <c r="H71" s="35" t="str">
        <f>CONCATENATE(F71,"/",G71)</f>
        <v>XXX185/8</v>
      </c>
      <c r="I71" s="205" t="s">
        <v>65</v>
      </c>
      <c r="J71" s="97" t="s">
        <v>65</v>
      </c>
      <c r="K71" s="99">
        <v>0.39444444444444443</v>
      </c>
      <c r="L71" s="100">
        <v>0.39583333333333331</v>
      </c>
      <c r="M71" s="102" t="s">
        <v>75</v>
      </c>
      <c r="N71" s="100">
        <v>0.4291666666666667</v>
      </c>
      <c r="O71" s="102" t="s">
        <v>21</v>
      </c>
      <c r="P71" s="35" t="str">
        <f t="shared" si="36"/>
        <v>OK</v>
      </c>
      <c r="Q71" s="36">
        <f t="shared" si="37"/>
        <v>3.3333333333333381E-2</v>
      </c>
      <c r="R71" s="36">
        <f t="shared" si="38"/>
        <v>1.388888888888884E-3</v>
      </c>
      <c r="S71" s="36">
        <f t="shared" si="39"/>
        <v>3.4722222222222265E-2</v>
      </c>
      <c r="T71" s="36">
        <f t="shared" si="41"/>
        <v>7.3611111111111072E-2</v>
      </c>
      <c r="U71" s="35">
        <v>26.8</v>
      </c>
      <c r="V71" s="35">
        <f>INDEX('Počty dní'!F:J,MATCH(E71,'Počty dní'!C:C,0),4)</f>
        <v>47</v>
      </c>
      <c r="W71" s="65">
        <f>V71*U71</f>
        <v>1259.6000000000001</v>
      </c>
    </row>
    <row r="72" spans="1:23" x14ac:dyDescent="0.3">
      <c r="A72" s="96">
        <v>205</v>
      </c>
      <c r="B72" s="35">
        <v>2105</v>
      </c>
      <c r="C72" s="35" t="s">
        <v>18</v>
      </c>
      <c r="D72" s="97"/>
      <c r="E72" s="98" t="str">
        <f>CONCATENATE(C72,D72)</f>
        <v>X</v>
      </c>
      <c r="F72" s="35" t="s">
        <v>133</v>
      </c>
      <c r="G72" s="35">
        <v>9</v>
      </c>
      <c r="H72" s="35" t="str">
        <f>CONCATENATE(F72,"/",G72)</f>
        <v>XXX185/9</v>
      </c>
      <c r="I72" s="205" t="s">
        <v>65</v>
      </c>
      <c r="J72" s="97" t="s">
        <v>65</v>
      </c>
      <c r="K72" s="99">
        <v>0.52430555555555558</v>
      </c>
      <c r="L72" s="100">
        <v>0.52569444444444446</v>
      </c>
      <c r="M72" s="102" t="s">
        <v>21</v>
      </c>
      <c r="N72" s="100">
        <v>0.55833333333333335</v>
      </c>
      <c r="O72" s="102" t="s">
        <v>75</v>
      </c>
      <c r="P72" s="35" t="str">
        <f t="shared" si="36"/>
        <v>OK</v>
      </c>
      <c r="Q72" s="36">
        <f t="shared" si="37"/>
        <v>3.2638888888888884E-2</v>
      </c>
      <c r="R72" s="36">
        <f t="shared" si="38"/>
        <v>1.388888888888884E-3</v>
      </c>
      <c r="S72" s="36">
        <f t="shared" si="39"/>
        <v>3.4027777777777768E-2</v>
      </c>
      <c r="T72" s="36">
        <f t="shared" si="41"/>
        <v>9.5138888888888884E-2</v>
      </c>
      <c r="U72" s="35">
        <v>26.8</v>
      </c>
      <c r="V72" s="35">
        <f>INDEX('Počty dní'!F:J,MATCH(E72,'Počty dní'!C:C,0),4)</f>
        <v>47</v>
      </c>
      <c r="W72" s="65">
        <f>V72*U72</f>
        <v>1259.6000000000001</v>
      </c>
    </row>
    <row r="73" spans="1:23" x14ac:dyDescent="0.3">
      <c r="A73" s="96">
        <v>205</v>
      </c>
      <c r="B73" s="35">
        <v>2105</v>
      </c>
      <c r="C73" s="35" t="s">
        <v>18</v>
      </c>
      <c r="D73" s="97"/>
      <c r="E73" s="98" t="str">
        <f>CONCATENATE(C73,D73)</f>
        <v>X</v>
      </c>
      <c r="F73" s="35" t="s">
        <v>133</v>
      </c>
      <c r="G73" s="35">
        <v>53</v>
      </c>
      <c r="H73" s="35" t="str">
        <f>CONCATENATE(F73,"/",G73)</f>
        <v>XXX185/53</v>
      </c>
      <c r="I73" s="205" t="s">
        <v>65</v>
      </c>
      <c r="J73" s="97" t="s">
        <v>65</v>
      </c>
      <c r="K73" s="99">
        <v>0.56805555555555554</v>
      </c>
      <c r="L73" s="100">
        <v>0.56944444444444442</v>
      </c>
      <c r="M73" s="102" t="s">
        <v>75</v>
      </c>
      <c r="N73" s="100">
        <v>0.57291666666666663</v>
      </c>
      <c r="O73" s="102" t="s">
        <v>76</v>
      </c>
      <c r="P73" s="35" t="str">
        <f t="shared" si="36"/>
        <v>OK</v>
      </c>
      <c r="Q73" s="36">
        <f t="shared" si="37"/>
        <v>3.4722222222222099E-3</v>
      </c>
      <c r="R73" s="36">
        <f t="shared" si="38"/>
        <v>1.388888888888884E-3</v>
      </c>
      <c r="S73" s="36">
        <f t="shared" si="39"/>
        <v>4.8611111111110938E-3</v>
      </c>
      <c r="T73" s="36">
        <f t="shared" si="41"/>
        <v>9.7222222222221877E-3</v>
      </c>
      <c r="U73" s="35">
        <v>3.3</v>
      </c>
      <c r="V73" s="35">
        <f>INDEX('Počty dní'!F:J,MATCH(E73,'Počty dní'!C:C,0),4)</f>
        <v>47</v>
      </c>
      <c r="W73" s="65">
        <f>V73*U73</f>
        <v>155.1</v>
      </c>
    </row>
    <row r="74" spans="1:23" x14ac:dyDescent="0.3">
      <c r="A74" s="96">
        <v>205</v>
      </c>
      <c r="B74" s="35">
        <v>2105</v>
      </c>
      <c r="C74" s="35" t="s">
        <v>18</v>
      </c>
      <c r="D74" s="97"/>
      <c r="E74" s="98" t="str">
        <f>CONCATENATE(C74,D74)</f>
        <v>X</v>
      </c>
      <c r="F74" s="35" t="s">
        <v>133</v>
      </c>
      <c r="G74" s="35">
        <v>54</v>
      </c>
      <c r="H74" s="35" t="str">
        <f>CONCATENATE(F74,"/",G74)</f>
        <v>XXX185/54</v>
      </c>
      <c r="I74" s="205" t="s">
        <v>65</v>
      </c>
      <c r="J74" s="97" t="s">
        <v>65</v>
      </c>
      <c r="K74" s="99">
        <v>0.57500000000000007</v>
      </c>
      <c r="L74" s="100">
        <v>0.57638888888888895</v>
      </c>
      <c r="M74" s="102" t="s">
        <v>76</v>
      </c>
      <c r="N74" s="100">
        <v>0.57986111111111105</v>
      </c>
      <c r="O74" s="102" t="s">
        <v>75</v>
      </c>
      <c r="P74" s="35" t="str">
        <f t="shared" si="36"/>
        <v>OK</v>
      </c>
      <c r="Q74" s="36">
        <f t="shared" si="37"/>
        <v>3.4722222222220989E-3</v>
      </c>
      <c r="R74" s="36">
        <f t="shared" si="38"/>
        <v>1.388888888888884E-3</v>
      </c>
      <c r="S74" s="36">
        <f t="shared" si="39"/>
        <v>4.8611111111109828E-3</v>
      </c>
      <c r="T74" s="36">
        <f t="shared" si="41"/>
        <v>2.083333333333437E-3</v>
      </c>
      <c r="U74" s="35">
        <v>3.3</v>
      </c>
      <c r="V74" s="35">
        <f>INDEX('Počty dní'!F:J,MATCH(E74,'Počty dní'!C:C,0),4)</f>
        <v>47</v>
      </c>
      <c r="W74" s="65">
        <f>V74*U74</f>
        <v>155.1</v>
      </c>
    </row>
    <row r="75" spans="1:23" x14ac:dyDescent="0.3">
      <c r="A75" s="96">
        <v>205</v>
      </c>
      <c r="B75" s="35">
        <v>2105</v>
      </c>
      <c r="C75" s="35" t="s">
        <v>18</v>
      </c>
      <c r="D75" s="97"/>
      <c r="E75" s="98" t="str">
        <f t="shared" si="34"/>
        <v>X</v>
      </c>
      <c r="F75" s="35" t="s">
        <v>133</v>
      </c>
      <c r="G75" s="35">
        <v>14</v>
      </c>
      <c r="H75" s="35" t="str">
        <f t="shared" si="35"/>
        <v>XXX185/14</v>
      </c>
      <c r="I75" s="205" t="s">
        <v>65</v>
      </c>
      <c r="J75" s="97" t="s">
        <v>65</v>
      </c>
      <c r="K75" s="99">
        <v>0.60277777777777775</v>
      </c>
      <c r="L75" s="100">
        <v>0.60416666666666663</v>
      </c>
      <c r="M75" s="102" t="s">
        <v>75</v>
      </c>
      <c r="N75" s="100">
        <v>0.64097222222222217</v>
      </c>
      <c r="O75" s="102" t="s">
        <v>21</v>
      </c>
      <c r="P75" s="35" t="str">
        <f t="shared" si="36"/>
        <v>OK</v>
      </c>
      <c r="Q75" s="36">
        <f t="shared" si="37"/>
        <v>3.6805555555555536E-2</v>
      </c>
      <c r="R75" s="36">
        <f t="shared" si="38"/>
        <v>1.388888888888884E-3</v>
      </c>
      <c r="S75" s="36">
        <f t="shared" si="39"/>
        <v>3.819444444444442E-2</v>
      </c>
      <c r="T75" s="36">
        <f t="shared" si="41"/>
        <v>2.2916666666666696E-2</v>
      </c>
      <c r="U75" s="35">
        <v>26.8</v>
      </c>
      <c r="V75" s="35">
        <f>INDEX('Počty dní'!F:J,MATCH(E75,'Počty dní'!C:C,0),4)</f>
        <v>47</v>
      </c>
      <c r="W75" s="65">
        <f t="shared" si="40"/>
        <v>1259.6000000000001</v>
      </c>
    </row>
    <row r="76" spans="1:23" x14ac:dyDescent="0.3">
      <c r="A76" s="96">
        <v>205</v>
      </c>
      <c r="B76" s="35">
        <v>2105</v>
      </c>
      <c r="C76" s="35" t="s">
        <v>18</v>
      </c>
      <c r="D76" s="97"/>
      <c r="E76" s="98" t="str">
        <f t="shared" si="34"/>
        <v>X</v>
      </c>
      <c r="F76" s="35" t="s">
        <v>133</v>
      </c>
      <c r="G76" s="35">
        <v>15</v>
      </c>
      <c r="H76" s="35" t="str">
        <f t="shared" si="35"/>
        <v>XXX185/15</v>
      </c>
      <c r="I76" s="205" t="s">
        <v>65</v>
      </c>
      <c r="J76" s="97" t="s">
        <v>65</v>
      </c>
      <c r="K76" s="99">
        <v>0.65138888888888891</v>
      </c>
      <c r="L76" s="100">
        <v>0.65416666666666667</v>
      </c>
      <c r="M76" s="102" t="s">
        <v>21</v>
      </c>
      <c r="N76" s="100">
        <v>0.66875000000000007</v>
      </c>
      <c r="O76" s="35" t="s">
        <v>79</v>
      </c>
      <c r="P76" s="35" t="str">
        <f t="shared" si="36"/>
        <v>OK</v>
      </c>
      <c r="Q76" s="36">
        <f t="shared" si="37"/>
        <v>1.4583333333333393E-2</v>
      </c>
      <c r="R76" s="36">
        <f t="shared" si="38"/>
        <v>2.7777777777777679E-3</v>
      </c>
      <c r="S76" s="36">
        <f t="shared" si="39"/>
        <v>1.736111111111116E-2</v>
      </c>
      <c r="T76" s="36">
        <f t="shared" si="41"/>
        <v>1.0416666666666741E-2</v>
      </c>
      <c r="U76" s="35">
        <v>13.8</v>
      </c>
      <c r="V76" s="35">
        <f>INDEX('Počty dní'!F:J,MATCH(E76,'Počty dní'!C:C,0),4)</f>
        <v>47</v>
      </c>
      <c r="W76" s="65">
        <f t="shared" si="40"/>
        <v>648.6</v>
      </c>
    </row>
    <row r="77" spans="1:23" x14ac:dyDescent="0.3">
      <c r="A77" s="96">
        <v>205</v>
      </c>
      <c r="B77" s="35">
        <v>2105</v>
      </c>
      <c r="C77" s="35" t="s">
        <v>18</v>
      </c>
      <c r="D77" s="97"/>
      <c r="E77" s="98" t="str">
        <f t="shared" si="34"/>
        <v>X</v>
      </c>
      <c r="F77" s="35" t="s">
        <v>133</v>
      </c>
      <c r="G77" s="35">
        <v>16</v>
      </c>
      <c r="H77" s="35" t="str">
        <f t="shared" si="35"/>
        <v>XXX185/16</v>
      </c>
      <c r="I77" s="205" t="s">
        <v>65</v>
      </c>
      <c r="J77" s="97" t="s">
        <v>65</v>
      </c>
      <c r="K77" s="99">
        <v>0.66875000000000007</v>
      </c>
      <c r="L77" s="100">
        <v>0.67013888888888884</v>
      </c>
      <c r="M77" s="35" t="s">
        <v>79</v>
      </c>
      <c r="N77" s="100">
        <v>0.68611111111111101</v>
      </c>
      <c r="O77" s="102" t="s">
        <v>21</v>
      </c>
      <c r="P77" s="35" t="str">
        <f t="shared" si="36"/>
        <v>OK</v>
      </c>
      <c r="Q77" s="36">
        <f t="shared" si="37"/>
        <v>1.5972222222222165E-2</v>
      </c>
      <c r="R77" s="36">
        <f t="shared" si="38"/>
        <v>1.3888888888887729E-3</v>
      </c>
      <c r="S77" s="36">
        <f t="shared" si="39"/>
        <v>1.7361111111110938E-2</v>
      </c>
      <c r="T77" s="36">
        <f t="shared" si="41"/>
        <v>0</v>
      </c>
      <c r="U77" s="35">
        <v>13.8</v>
      </c>
      <c r="V77" s="35">
        <f>INDEX('Počty dní'!F:J,MATCH(E77,'Počty dní'!C:C,0),4)</f>
        <v>47</v>
      </c>
      <c r="W77" s="65">
        <f t="shared" si="40"/>
        <v>648.6</v>
      </c>
    </row>
    <row r="78" spans="1:23" ht="15" thickBot="1" x14ac:dyDescent="0.35">
      <c r="A78" s="108">
        <v>205</v>
      </c>
      <c r="B78" s="37">
        <v>2105</v>
      </c>
      <c r="C78" s="37" t="s">
        <v>18</v>
      </c>
      <c r="D78" s="109"/>
      <c r="E78" s="110" t="str">
        <f t="shared" si="34"/>
        <v>X</v>
      </c>
      <c r="F78" s="37" t="s">
        <v>133</v>
      </c>
      <c r="G78" s="37">
        <v>17</v>
      </c>
      <c r="H78" s="37" t="str">
        <f t="shared" si="35"/>
        <v>XXX185/17</v>
      </c>
      <c r="I78" s="207" t="s">
        <v>65</v>
      </c>
      <c r="J78" s="109" t="s">
        <v>65</v>
      </c>
      <c r="K78" s="111">
        <v>0.68958333333333333</v>
      </c>
      <c r="L78" s="112">
        <v>0.69236111111111109</v>
      </c>
      <c r="M78" s="113" t="s">
        <v>21</v>
      </c>
      <c r="N78" s="112">
        <v>0.71875</v>
      </c>
      <c r="O78" s="113" t="s">
        <v>78</v>
      </c>
      <c r="P78" s="75"/>
      <c r="Q78" s="68">
        <f t="shared" si="37"/>
        <v>2.6388888888888906E-2</v>
      </c>
      <c r="R78" s="68">
        <f t="shared" si="38"/>
        <v>2.7777777777777679E-3</v>
      </c>
      <c r="S78" s="68">
        <f t="shared" si="39"/>
        <v>2.9166666666666674E-2</v>
      </c>
      <c r="T78" s="68">
        <f t="shared" si="41"/>
        <v>3.4722222222223209E-3</v>
      </c>
      <c r="U78" s="37">
        <v>22.4</v>
      </c>
      <c r="V78" s="37">
        <f>INDEX('Počty dní'!F:J,MATCH(E78,'Počty dní'!C:C,0),4)</f>
        <v>47</v>
      </c>
      <c r="W78" s="69">
        <f t="shared" si="40"/>
        <v>1052.8</v>
      </c>
    </row>
    <row r="79" spans="1:23" ht="15" thickBot="1" x14ac:dyDescent="0.35">
      <c r="A79" s="115" t="str">
        <f ca="1">CONCATENATE(INDIRECT("R[-3]C[0]",FALSE),"celkem")</f>
        <v>205celkem</v>
      </c>
      <c r="B79" s="70"/>
      <c r="C79" s="70" t="str">
        <f ca="1">INDIRECT("R[-1]C[12]",FALSE)</f>
        <v>Olešenka</v>
      </c>
      <c r="D79" s="80"/>
      <c r="E79" s="70"/>
      <c r="F79" s="80"/>
      <c r="G79" s="70"/>
      <c r="H79" s="116"/>
      <c r="I79" s="117"/>
      <c r="J79" s="118" t="str">
        <f ca="1">INDIRECT("R[-3]C[0]",FALSE)</f>
        <v>S</v>
      </c>
      <c r="K79" s="119"/>
      <c r="L79" s="120"/>
      <c r="M79" s="121"/>
      <c r="N79" s="120"/>
      <c r="O79" s="122"/>
      <c r="P79" s="70"/>
      <c r="Q79" s="71">
        <f>SUM(Q66:Q78)</f>
        <v>0.26458333333333328</v>
      </c>
      <c r="R79" s="71">
        <f>SUM(R66:R78)</f>
        <v>2.0138888888888817E-2</v>
      </c>
      <c r="S79" s="71">
        <f>SUM(S66:S78)</f>
        <v>0.2847222222222221</v>
      </c>
      <c r="T79" s="71">
        <f>SUM(T66:T78)</f>
        <v>0.24097222222222239</v>
      </c>
      <c r="U79" s="72">
        <f>SUM(U66:U78)</f>
        <v>220.40000000000006</v>
      </c>
      <c r="V79" s="73"/>
      <c r="W79" s="74">
        <f>SUM(W66:W78)</f>
        <v>10358.800000000001</v>
      </c>
    </row>
    <row r="80" spans="1:23" x14ac:dyDescent="0.3">
      <c r="P80" s="38"/>
    </row>
    <row r="81" spans="1:24" ht="15" thickBot="1" x14ac:dyDescent="0.35">
      <c r="C81" s="43"/>
      <c r="D81" s="147"/>
      <c r="E81" s="43"/>
      <c r="F81" s="43"/>
      <c r="G81" s="43"/>
      <c r="H81" s="43"/>
      <c r="L81" s="139"/>
      <c r="M81" s="43"/>
      <c r="N81" s="139"/>
      <c r="O81" s="43"/>
      <c r="U81" s="44"/>
      <c r="V81" s="43"/>
      <c r="W81" s="43"/>
      <c r="X81" s="2"/>
    </row>
    <row r="82" spans="1:24" x14ac:dyDescent="0.3">
      <c r="A82" s="89">
        <v>206</v>
      </c>
      <c r="B82" s="32">
        <v>2106</v>
      </c>
      <c r="C82" s="91" t="s">
        <v>18</v>
      </c>
      <c r="D82" s="148"/>
      <c r="E82" s="91" t="str">
        <f t="shared" ref="E82:E91" si="42">CONCATENATE(C82,D82)</f>
        <v>X</v>
      </c>
      <c r="F82" s="91" t="s">
        <v>129</v>
      </c>
      <c r="G82" s="91">
        <v>5</v>
      </c>
      <c r="H82" s="91" t="str">
        <f t="shared" ref="H82:H91" si="43">CONCATENATE(F82,"/",G82)</f>
        <v>XXX158/5</v>
      </c>
      <c r="I82" s="209" t="s">
        <v>65</v>
      </c>
      <c r="J82" s="90" t="s">
        <v>65</v>
      </c>
      <c r="K82" s="92">
        <v>0.27430555555555552</v>
      </c>
      <c r="L82" s="93">
        <v>0.27638888888888885</v>
      </c>
      <c r="M82" s="91" t="s">
        <v>21</v>
      </c>
      <c r="N82" s="93">
        <v>0.31875000000000003</v>
      </c>
      <c r="O82" s="91" t="s">
        <v>75</v>
      </c>
      <c r="P82" s="32" t="str">
        <f t="shared" ref="P82:P90" si="44">IF(M83=O82,"OK","POZOR")</f>
        <v>OK</v>
      </c>
      <c r="Q82" s="67">
        <f t="shared" ref="Q82:Q91" si="45">IF(ISNUMBER(G82),N82-L82,IF(F82="přejezd",N82-L82,0))</f>
        <v>4.2361111111111183E-2</v>
      </c>
      <c r="R82" s="67">
        <f t="shared" ref="R82:R91" si="46">IF(ISNUMBER(G82),L82-K82,0)</f>
        <v>2.0833333333333259E-3</v>
      </c>
      <c r="S82" s="67">
        <f t="shared" ref="S82:S91" si="47">Q82+R82</f>
        <v>4.4444444444444509E-2</v>
      </c>
      <c r="T82" s="67"/>
      <c r="U82" s="32">
        <v>34.6</v>
      </c>
      <c r="V82" s="32">
        <f>INDEX('Počty dní'!F:J,MATCH(E82,'Počty dní'!C:C,0),4)</f>
        <v>47</v>
      </c>
      <c r="W82" s="76">
        <f t="shared" ref="W82:W91" si="48">V82*U82</f>
        <v>1626.2</v>
      </c>
      <c r="X82" s="2"/>
    </row>
    <row r="83" spans="1:24" s="2" customFormat="1" x14ac:dyDescent="0.3">
      <c r="A83" s="96">
        <v>206</v>
      </c>
      <c r="B83" s="35">
        <v>2106</v>
      </c>
      <c r="C83" s="98" t="s">
        <v>18</v>
      </c>
      <c r="D83" s="130"/>
      <c r="E83" s="98" t="str">
        <f t="shared" si="42"/>
        <v>X</v>
      </c>
      <c r="F83" s="34" t="s">
        <v>128</v>
      </c>
      <c r="G83" s="98">
        <v>10</v>
      </c>
      <c r="H83" s="98" t="str">
        <f t="shared" si="43"/>
        <v>XXX157/10</v>
      </c>
      <c r="I83" s="208" t="s">
        <v>65</v>
      </c>
      <c r="J83" s="103" t="s">
        <v>65</v>
      </c>
      <c r="K83" s="136">
        <v>0.31875000000000003</v>
      </c>
      <c r="L83" s="137">
        <v>0.31944444444444448</v>
      </c>
      <c r="M83" s="98" t="s">
        <v>75</v>
      </c>
      <c r="N83" s="137">
        <v>0.34583333333333338</v>
      </c>
      <c r="O83" s="98" t="s">
        <v>21</v>
      </c>
      <c r="P83" s="35" t="str">
        <f t="shared" si="44"/>
        <v>OK</v>
      </c>
      <c r="Q83" s="36">
        <f t="shared" si="45"/>
        <v>2.6388888888888906E-2</v>
      </c>
      <c r="R83" s="36">
        <f t="shared" si="46"/>
        <v>6.9444444444444198E-4</v>
      </c>
      <c r="S83" s="36">
        <f t="shared" si="47"/>
        <v>2.7083333333333348E-2</v>
      </c>
      <c r="T83" s="36">
        <f t="shared" ref="T83:T91" si="49">K83-N82</f>
        <v>0</v>
      </c>
      <c r="U83" s="35">
        <v>20.2</v>
      </c>
      <c r="V83" s="35">
        <f>INDEX('Počty dní'!F:J,MATCH(E83,'Počty dní'!C:C,0),4)</f>
        <v>47</v>
      </c>
      <c r="W83" s="66">
        <f t="shared" si="48"/>
        <v>949.4</v>
      </c>
    </row>
    <row r="84" spans="1:24" s="2" customFormat="1" x14ac:dyDescent="0.3">
      <c r="A84" s="96">
        <v>206</v>
      </c>
      <c r="B84" s="35">
        <v>2106</v>
      </c>
      <c r="C84" s="98" t="s">
        <v>18</v>
      </c>
      <c r="D84" s="130"/>
      <c r="E84" s="98" t="str">
        <f t="shared" si="42"/>
        <v>X</v>
      </c>
      <c r="F84" s="34" t="s">
        <v>128</v>
      </c>
      <c r="G84" s="98">
        <v>7</v>
      </c>
      <c r="H84" s="98" t="str">
        <f t="shared" si="43"/>
        <v>XXX157/7</v>
      </c>
      <c r="I84" s="208" t="s">
        <v>65</v>
      </c>
      <c r="J84" s="103" t="s">
        <v>65</v>
      </c>
      <c r="K84" s="136">
        <v>0.40069444444444446</v>
      </c>
      <c r="L84" s="137">
        <v>0.40277777777777773</v>
      </c>
      <c r="M84" s="98" t="s">
        <v>21</v>
      </c>
      <c r="N84" s="137">
        <v>0.4291666666666667</v>
      </c>
      <c r="O84" s="98" t="s">
        <v>75</v>
      </c>
      <c r="P84" s="35" t="str">
        <f t="shared" si="44"/>
        <v>OK</v>
      </c>
      <c r="Q84" s="36">
        <f t="shared" si="45"/>
        <v>2.6388888888888962E-2</v>
      </c>
      <c r="R84" s="36">
        <f t="shared" si="46"/>
        <v>2.0833333333332704E-3</v>
      </c>
      <c r="S84" s="36">
        <f t="shared" si="47"/>
        <v>2.8472222222222232E-2</v>
      </c>
      <c r="T84" s="36">
        <f t="shared" si="49"/>
        <v>5.4861111111111083E-2</v>
      </c>
      <c r="U84" s="35">
        <v>20.2</v>
      </c>
      <c r="V84" s="35">
        <f>INDEX('Počty dní'!F:J,MATCH(E84,'Počty dní'!C:C,0),4)</f>
        <v>47</v>
      </c>
      <c r="W84" s="66">
        <f t="shared" si="48"/>
        <v>949.4</v>
      </c>
    </row>
    <row r="85" spans="1:24" x14ac:dyDescent="0.3">
      <c r="A85" s="96">
        <v>206</v>
      </c>
      <c r="B85" s="35">
        <v>2106</v>
      </c>
      <c r="C85" s="34" t="s">
        <v>18</v>
      </c>
      <c r="D85" s="103"/>
      <c r="E85" s="98" t="str">
        <f t="shared" si="42"/>
        <v>X</v>
      </c>
      <c r="F85" s="34" t="s">
        <v>128</v>
      </c>
      <c r="G85" s="34">
        <v>14</v>
      </c>
      <c r="H85" s="34" t="str">
        <f t="shared" si="43"/>
        <v>XXX157/14</v>
      </c>
      <c r="I85" s="206" t="s">
        <v>65</v>
      </c>
      <c r="J85" s="103" t="s">
        <v>65</v>
      </c>
      <c r="K85" s="104">
        <v>0.52569444444444446</v>
      </c>
      <c r="L85" s="105">
        <v>0.52777777777777779</v>
      </c>
      <c r="M85" s="133" t="s">
        <v>75</v>
      </c>
      <c r="N85" s="105">
        <v>0.5541666666666667</v>
      </c>
      <c r="O85" s="34" t="s">
        <v>21</v>
      </c>
      <c r="P85" s="35" t="str">
        <f t="shared" si="44"/>
        <v>OK</v>
      </c>
      <c r="Q85" s="36">
        <f t="shared" si="45"/>
        <v>2.6388888888888906E-2</v>
      </c>
      <c r="R85" s="36">
        <f t="shared" si="46"/>
        <v>2.0833333333333259E-3</v>
      </c>
      <c r="S85" s="36">
        <f t="shared" si="47"/>
        <v>2.8472222222222232E-2</v>
      </c>
      <c r="T85" s="36">
        <f t="shared" si="49"/>
        <v>9.6527777777777768E-2</v>
      </c>
      <c r="U85" s="35">
        <v>20.2</v>
      </c>
      <c r="V85" s="35">
        <f>INDEX('Počty dní'!F:J,MATCH(E85,'Počty dní'!C:C,0),4)</f>
        <v>47</v>
      </c>
      <c r="W85" s="66">
        <f t="shared" si="48"/>
        <v>949.4</v>
      </c>
      <c r="X85" s="2"/>
    </row>
    <row r="86" spans="1:24" x14ac:dyDescent="0.3">
      <c r="A86" s="96">
        <v>206</v>
      </c>
      <c r="B86" s="35">
        <v>2106</v>
      </c>
      <c r="C86" s="98" t="s">
        <v>18</v>
      </c>
      <c r="D86" s="130"/>
      <c r="E86" s="98" t="str">
        <f t="shared" si="42"/>
        <v>X</v>
      </c>
      <c r="F86" s="98" t="s">
        <v>129</v>
      </c>
      <c r="G86" s="98">
        <v>15</v>
      </c>
      <c r="H86" s="98" t="str">
        <f t="shared" si="43"/>
        <v>XXX158/15</v>
      </c>
      <c r="I86" s="205" t="s">
        <v>65</v>
      </c>
      <c r="J86" s="103" t="s">
        <v>65</v>
      </c>
      <c r="K86" s="99">
        <v>0.56944444444444442</v>
      </c>
      <c r="L86" s="100">
        <v>0.57152777777777775</v>
      </c>
      <c r="M86" s="98" t="s">
        <v>21</v>
      </c>
      <c r="N86" s="100">
        <v>0.6</v>
      </c>
      <c r="O86" s="98" t="s">
        <v>75</v>
      </c>
      <c r="P86" s="35" t="str">
        <f t="shared" si="44"/>
        <v>OK</v>
      </c>
      <c r="Q86" s="36">
        <f t="shared" si="45"/>
        <v>2.8472222222222232E-2</v>
      </c>
      <c r="R86" s="36">
        <f t="shared" si="46"/>
        <v>2.0833333333333259E-3</v>
      </c>
      <c r="S86" s="36">
        <f t="shared" si="47"/>
        <v>3.0555555555555558E-2</v>
      </c>
      <c r="T86" s="36">
        <f t="shared" si="49"/>
        <v>1.5277777777777724E-2</v>
      </c>
      <c r="U86" s="35">
        <v>24.5</v>
      </c>
      <c r="V86" s="35">
        <f>INDEX('Počty dní'!F:J,MATCH(E86,'Počty dní'!C:C,0),4)</f>
        <v>47</v>
      </c>
      <c r="W86" s="66">
        <f t="shared" si="48"/>
        <v>1151.5</v>
      </c>
      <c r="X86" s="2"/>
    </row>
    <row r="87" spans="1:24" x14ac:dyDescent="0.3">
      <c r="A87" s="96">
        <v>206</v>
      </c>
      <c r="B87" s="35">
        <v>2106</v>
      </c>
      <c r="C87" s="98" t="s">
        <v>18</v>
      </c>
      <c r="D87" s="130"/>
      <c r="E87" s="98" t="str">
        <f t="shared" si="42"/>
        <v>X</v>
      </c>
      <c r="F87" s="98" t="s">
        <v>129</v>
      </c>
      <c r="G87" s="98">
        <v>12</v>
      </c>
      <c r="H87" s="98" t="str">
        <f t="shared" si="43"/>
        <v>XXX158/12</v>
      </c>
      <c r="I87" s="205" t="s">
        <v>65</v>
      </c>
      <c r="J87" s="103" t="s">
        <v>65</v>
      </c>
      <c r="K87" s="99">
        <v>0.60625000000000007</v>
      </c>
      <c r="L87" s="100">
        <v>0.60833333333333328</v>
      </c>
      <c r="M87" s="98" t="s">
        <v>75</v>
      </c>
      <c r="N87" s="100">
        <v>0.6479166666666667</v>
      </c>
      <c r="O87" s="98" t="s">
        <v>21</v>
      </c>
      <c r="P87" s="35" t="str">
        <f t="shared" si="44"/>
        <v>OK</v>
      </c>
      <c r="Q87" s="36">
        <f t="shared" si="45"/>
        <v>3.9583333333333415E-2</v>
      </c>
      <c r="R87" s="36">
        <f t="shared" si="46"/>
        <v>2.0833333333332149E-3</v>
      </c>
      <c r="S87" s="36">
        <f t="shared" si="47"/>
        <v>4.166666666666663E-2</v>
      </c>
      <c r="T87" s="36">
        <f t="shared" si="49"/>
        <v>6.2500000000000888E-3</v>
      </c>
      <c r="U87" s="35">
        <v>33</v>
      </c>
      <c r="V87" s="35">
        <f>INDEX('Počty dní'!F:J,MATCH(E87,'Počty dní'!C:C,0),4)</f>
        <v>47</v>
      </c>
      <c r="W87" s="66">
        <f t="shared" si="48"/>
        <v>1551</v>
      </c>
      <c r="X87" s="2"/>
    </row>
    <row r="88" spans="1:24" x14ac:dyDescent="0.3">
      <c r="A88" s="96">
        <v>206</v>
      </c>
      <c r="B88" s="35">
        <v>2106</v>
      </c>
      <c r="C88" s="34" t="s">
        <v>18</v>
      </c>
      <c r="D88" s="103"/>
      <c r="E88" s="34" t="str">
        <f t="shared" si="42"/>
        <v>X</v>
      </c>
      <c r="F88" s="35" t="s">
        <v>124</v>
      </c>
      <c r="G88" s="34">
        <v>19</v>
      </c>
      <c r="H88" s="34" t="str">
        <f t="shared" si="43"/>
        <v>XXX151/19</v>
      </c>
      <c r="I88" s="206" t="s">
        <v>65</v>
      </c>
      <c r="J88" s="103" t="s">
        <v>65</v>
      </c>
      <c r="K88" s="104">
        <v>0.65069444444444446</v>
      </c>
      <c r="L88" s="105">
        <v>0.65277777777777779</v>
      </c>
      <c r="M88" s="34" t="s">
        <v>21</v>
      </c>
      <c r="N88" s="105">
        <v>0.66527777777777775</v>
      </c>
      <c r="O88" s="34" t="s">
        <v>49</v>
      </c>
      <c r="P88" s="35" t="str">
        <f t="shared" si="44"/>
        <v>OK</v>
      </c>
      <c r="Q88" s="36">
        <f t="shared" si="45"/>
        <v>1.2499999999999956E-2</v>
      </c>
      <c r="R88" s="36">
        <f t="shared" si="46"/>
        <v>2.0833333333333259E-3</v>
      </c>
      <c r="S88" s="36">
        <f t="shared" si="47"/>
        <v>1.4583333333333282E-2</v>
      </c>
      <c r="T88" s="36">
        <f t="shared" si="49"/>
        <v>2.7777777777777679E-3</v>
      </c>
      <c r="U88" s="35">
        <v>7.4</v>
      </c>
      <c r="V88" s="35">
        <f>INDEX('Počty dní'!F:J,MATCH(E88,'Počty dní'!C:C,0),4)</f>
        <v>47</v>
      </c>
      <c r="W88" s="65">
        <f t="shared" si="48"/>
        <v>347.8</v>
      </c>
      <c r="X88" s="2"/>
    </row>
    <row r="89" spans="1:24" x14ac:dyDescent="0.3">
      <c r="A89" s="96">
        <v>206</v>
      </c>
      <c r="B89" s="35">
        <v>2106</v>
      </c>
      <c r="C89" s="34" t="s">
        <v>18</v>
      </c>
      <c r="D89" s="103"/>
      <c r="E89" s="34" t="str">
        <f t="shared" si="42"/>
        <v>X</v>
      </c>
      <c r="F89" s="35" t="s">
        <v>124</v>
      </c>
      <c r="G89" s="34">
        <v>22</v>
      </c>
      <c r="H89" s="34" t="str">
        <f t="shared" si="43"/>
        <v>XXX151/22</v>
      </c>
      <c r="I89" s="206" t="s">
        <v>65</v>
      </c>
      <c r="J89" s="103" t="s">
        <v>65</v>
      </c>
      <c r="K89" s="104">
        <v>0.66527777777777775</v>
      </c>
      <c r="L89" s="105">
        <v>0.66666666666666663</v>
      </c>
      <c r="M89" s="34" t="s">
        <v>49</v>
      </c>
      <c r="N89" s="105">
        <v>0.6791666666666667</v>
      </c>
      <c r="O89" s="34" t="s">
        <v>21</v>
      </c>
      <c r="P89" s="35" t="str">
        <f t="shared" si="44"/>
        <v>OK</v>
      </c>
      <c r="Q89" s="36">
        <f t="shared" si="45"/>
        <v>1.2500000000000067E-2</v>
      </c>
      <c r="R89" s="36">
        <f t="shared" si="46"/>
        <v>1.388888888888884E-3</v>
      </c>
      <c r="S89" s="36">
        <f t="shared" si="47"/>
        <v>1.3888888888888951E-2</v>
      </c>
      <c r="T89" s="36">
        <f t="shared" si="49"/>
        <v>0</v>
      </c>
      <c r="U89" s="35">
        <v>7.4</v>
      </c>
      <c r="V89" s="35">
        <f>INDEX('Počty dní'!F:J,MATCH(E89,'Počty dní'!C:C,0),4)</f>
        <v>47</v>
      </c>
      <c r="W89" s="65">
        <f t="shared" si="48"/>
        <v>347.8</v>
      </c>
      <c r="X89" s="2"/>
    </row>
    <row r="90" spans="1:24" x14ac:dyDescent="0.3">
      <c r="A90" s="96">
        <v>206</v>
      </c>
      <c r="B90" s="35">
        <v>2106</v>
      </c>
      <c r="C90" s="35" t="s">
        <v>18</v>
      </c>
      <c r="D90" s="132"/>
      <c r="E90" s="98" t="str">
        <f t="shared" si="42"/>
        <v>X</v>
      </c>
      <c r="F90" s="35" t="s">
        <v>108</v>
      </c>
      <c r="G90" s="132">
        <v>23</v>
      </c>
      <c r="H90" s="35" t="str">
        <f t="shared" si="43"/>
        <v>XXX117/23</v>
      </c>
      <c r="I90" s="97" t="s">
        <v>65</v>
      </c>
      <c r="J90" s="103" t="s">
        <v>65</v>
      </c>
      <c r="K90" s="99">
        <v>0.68958333333333333</v>
      </c>
      <c r="L90" s="149">
        <v>0.69236111111111109</v>
      </c>
      <c r="M90" s="102" t="s">
        <v>21</v>
      </c>
      <c r="N90" s="149">
        <v>0.7270833333333333</v>
      </c>
      <c r="O90" s="102" t="s">
        <v>43</v>
      </c>
      <c r="P90" s="35" t="str">
        <f t="shared" si="44"/>
        <v>OK</v>
      </c>
      <c r="Q90" s="36">
        <f t="shared" si="45"/>
        <v>3.472222222222221E-2</v>
      </c>
      <c r="R90" s="36">
        <f t="shared" si="46"/>
        <v>2.7777777777777679E-3</v>
      </c>
      <c r="S90" s="36">
        <f t="shared" si="47"/>
        <v>3.7499999999999978E-2</v>
      </c>
      <c r="T90" s="36">
        <f t="shared" si="49"/>
        <v>1.041666666666663E-2</v>
      </c>
      <c r="U90" s="35">
        <v>31.6</v>
      </c>
      <c r="V90" s="35">
        <f>INDEX('Počty dní'!F:J,MATCH(E90,'Počty dní'!C:C,0),4)</f>
        <v>47</v>
      </c>
      <c r="W90" s="65">
        <f t="shared" si="48"/>
        <v>1485.2</v>
      </c>
      <c r="X90" s="2"/>
    </row>
    <row r="91" spans="1:24" ht="15" thickBot="1" x14ac:dyDescent="0.35">
      <c r="A91" s="108">
        <v>206</v>
      </c>
      <c r="B91" s="37">
        <v>2106</v>
      </c>
      <c r="C91" s="37" t="s">
        <v>18</v>
      </c>
      <c r="D91" s="150"/>
      <c r="E91" s="110" t="str">
        <f t="shared" si="42"/>
        <v>X</v>
      </c>
      <c r="F91" s="37" t="s">
        <v>108</v>
      </c>
      <c r="G91" s="150">
        <v>28</v>
      </c>
      <c r="H91" s="37" t="str">
        <f t="shared" si="43"/>
        <v>XXX117/28</v>
      </c>
      <c r="I91" s="109" t="s">
        <v>65</v>
      </c>
      <c r="J91" s="151" t="s">
        <v>65</v>
      </c>
      <c r="K91" s="111">
        <v>0.77152777777777781</v>
      </c>
      <c r="L91" s="152">
        <v>0.77222222222222225</v>
      </c>
      <c r="M91" s="113" t="s">
        <v>43</v>
      </c>
      <c r="N91" s="152">
        <v>0.80763888888888891</v>
      </c>
      <c r="O91" s="113" t="s">
        <v>21</v>
      </c>
      <c r="P91" s="75"/>
      <c r="Q91" s="68">
        <f t="shared" si="45"/>
        <v>3.5416666666666652E-2</v>
      </c>
      <c r="R91" s="68">
        <f t="shared" si="46"/>
        <v>6.9444444444444198E-4</v>
      </c>
      <c r="S91" s="68">
        <f t="shared" si="47"/>
        <v>3.6111111111111094E-2</v>
      </c>
      <c r="T91" s="68">
        <f t="shared" si="49"/>
        <v>4.4444444444444509E-2</v>
      </c>
      <c r="U91" s="37">
        <v>31.6</v>
      </c>
      <c r="V91" s="37">
        <f>INDEX('Počty dní'!F:J,MATCH(E91,'Počty dní'!C:C,0),4)</f>
        <v>47</v>
      </c>
      <c r="W91" s="69">
        <f t="shared" si="48"/>
        <v>1485.2</v>
      </c>
      <c r="X91" s="2"/>
    </row>
    <row r="92" spans="1:24" ht="15" thickBot="1" x14ac:dyDescent="0.35">
      <c r="A92" s="115" t="str">
        <f ca="1">CONCATENATE(INDIRECT("R[-3]C[0]",FALSE),"celkem")</f>
        <v>206celkem</v>
      </c>
      <c r="B92" s="70"/>
      <c r="C92" s="70" t="str">
        <f ca="1">INDIRECT("R[-1]C[12]",FALSE)</f>
        <v>Žďár n.Sáz.,,aut.nádr.</v>
      </c>
      <c r="D92" s="80"/>
      <c r="E92" s="70"/>
      <c r="F92" s="80"/>
      <c r="G92" s="70"/>
      <c r="H92" s="116"/>
      <c r="I92" s="117"/>
      <c r="J92" s="118" t="str">
        <f ca="1">INDIRECT("R[-3]C[0]",FALSE)</f>
        <v>S</v>
      </c>
      <c r="K92" s="119"/>
      <c r="L92" s="120"/>
      <c r="M92" s="121"/>
      <c r="N92" s="120"/>
      <c r="O92" s="122"/>
      <c r="P92" s="70"/>
      <c r="Q92" s="71">
        <f>SUM(Q82:Q91)</f>
        <v>0.28472222222222249</v>
      </c>
      <c r="R92" s="71">
        <f>SUM(R82:R91)</f>
        <v>1.8055555555555325E-2</v>
      </c>
      <c r="S92" s="71">
        <f>SUM(S82:S91)</f>
        <v>0.30277777777777781</v>
      </c>
      <c r="T92" s="71">
        <f>SUM(T82:T91)</f>
        <v>0.23055555555555557</v>
      </c>
      <c r="U92" s="72">
        <f>SUM(U82:U91)</f>
        <v>230.7</v>
      </c>
      <c r="V92" s="73"/>
      <c r="W92" s="74">
        <f>SUM(W82:W91)</f>
        <v>10842.900000000001</v>
      </c>
      <c r="X92" s="2"/>
    </row>
    <row r="93" spans="1:24" x14ac:dyDescent="0.3">
      <c r="X93" s="2"/>
    </row>
    <row r="94" spans="1:24" s="2" customFormat="1" ht="15" thickBot="1" x14ac:dyDescent="0.35">
      <c r="A94" s="43"/>
      <c r="B94" s="43"/>
      <c r="C94" s="43"/>
      <c r="D94" s="147"/>
      <c r="E94" s="43"/>
      <c r="F94" s="43"/>
      <c r="G94" s="43"/>
      <c r="H94" s="43"/>
      <c r="I94" s="210"/>
      <c r="J94" s="147"/>
      <c r="K94" s="153"/>
      <c r="L94" s="154"/>
      <c r="M94" s="43"/>
      <c r="N94" s="154"/>
      <c r="O94" s="43"/>
      <c r="P94" s="45"/>
      <c r="Q94" s="43"/>
      <c r="R94" s="28"/>
      <c r="S94" s="43"/>
      <c r="T94" s="43"/>
      <c r="U94" s="43"/>
      <c r="V94" s="43"/>
      <c r="W94" s="43"/>
    </row>
    <row r="95" spans="1:24" x14ac:dyDescent="0.3">
      <c r="A95" s="89">
        <v>207</v>
      </c>
      <c r="B95" s="32">
        <v>2107</v>
      </c>
      <c r="C95" s="91" t="s">
        <v>18</v>
      </c>
      <c r="D95" s="148"/>
      <c r="E95" s="91" t="str">
        <f t="shared" ref="E95:E102" si="50">CONCATENATE(C95,D95)</f>
        <v>X</v>
      </c>
      <c r="F95" s="91" t="s">
        <v>129</v>
      </c>
      <c r="G95" s="91">
        <v>2</v>
      </c>
      <c r="H95" s="91" t="str">
        <f t="shared" ref="H95:H102" si="51">CONCATENATE(F95,"/",G95)</f>
        <v>XXX158/2</v>
      </c>
      <c r="I95" s="204" t="s">
        <v>64</v>
      </c>
      <c r="J95" s="90" t="s">
        <v>64</v>
      </c>
      <c r="K95" s="92">
        <v>0.18888888888888888</v>
      </c>
      <c r="L95" s="93">
        <v>0.18958333333333333</v>
      </c>
      <c r="M95" s="91" t="s">
        <v>80</v>
      </c>
      <c r="N95" s="93">
        <v>0.22083333333333333</v>
      </c>
      <c r="O95" s="91" t="s">
        <v>21</v>
      </c>
      <c r="P95" s="32" t="str">
        <f t="shared" ref="P95:P101" si="52">IF(M96=O95,"OK","POZOR")</f>
        <v>OK</v>
      </c>
      <c r="Q95" s="67">
        <f t="shared" ref="Q95:Q102" si="53">IF(ISNUMBER(G95),N95-L95,IF(F95="přejezd",N95-L95,0))</f>
        <v>3.125E-2</v>
      </c>
      <c r="R95" s="67">
        <f t="shared" ref="R95:R102" si="54">IF(ISNUMBER(G95),L95-K95,0)</f>
        <v>6.9444444444444198E-4</v>
      </c>
      <c r="S95" s="67">
        <f t="shared" ref="S95:S102" si="55">Q95+R95</f>
        <v>3.1944444444444442E-2</v>
      </c>
      <c r="T95" s="67"/>
      <c r="U95" s="32">
        <v>24.9</v>
      </c>
      <c r="V95" s="32">
        <f>INDEX('Počty dní'!F:J,MATCH(E95,'Počty dní'!C:C,0),4)</f>
        <v>47</v>
      </c>
      <c r="W95" s="76">
        <f t="shared" ref="W95:W102" si="56">V95*U95</f>
        <v>1170.3</v>
      </c>
      <c r="X95" s="2"/>
    </row>
    <row r="96" spans="1:24" s="2" customFormat="1" x14ac:dyDescent="0.3">
      <c r="A96" s="96">
        <v>207</v>
      </c>
      <c r="B96" s="35">
        <v>2107</v>
      </c>
      <c r="C96" s="98" t="s">
        <v>18</v>
      </c>
      <c r="D96" s="130"/>
      <c r="E96" s="98" t="str">
        <f t="shared" si="50"/>
        <v>X</v>
      </c>
      <c r="F96" s="34" t="s">
        <v>128</v>
      </c>
      <c r="G96" s="98">
        <v>1</v>
      </c>
      <c r="H96" s="98" t="str">
        <f t="shared" si="51"/>
        <v>XXX157/1</v>
      </c>
      <c r="I96" s="208" t="s">
        <v>65</v>
      </c>
      <c r="J96" s="97" t="s">
        <v>64</v>
      </c>
      <c r="K96" s="99">
        <v>0.22361111111111109</v>
      </c>
      <c r="L96" s="100">
        <v>0.22569444444444445</v>
      </c>
      <c r="M96" s="98" t="s">
        <v>21</v>
      </c>
      <c r="N96" s="100">
        <v>0.24722222222222223</v>
      </c>
      <c r="O96" s="98" t="s">
        <v>75</v>
      </c>
      <c r="P96" s="35" t="str">
        <f t="shared" si="52"/>
        <v>OK</v>
      </c>
      <c r="Q96" s="36">
        <f t="shared" si="53"/>
        <v>2.1527777777777785E-2</v>
      </c>
      <c r="R96" s="36">
        <f t="shared" si="54"/>
        <v>2.0833333333333537E-3</v>
      </c>
      <c r="S96" s="36">
        <f t="shared" si="55"/>
        <v>2.3611111111111138E-2</v>
      </c>
      <c r="T96" s="36">
        <f t="shared" ref="T96:T102" si="57">K96-N95</f>
        <v>2.7777777777777679E-3</v>
      </c>
      <c r="U96" s="35">
        <v>17.7</v>
      </c>
      <c r="V96" s="35">
        <f>INDEX('Počty dní'!F:J,MATCH(E96,'Počty dní'!C:C,0),4)</f>
        <v>47</v>
      </c>
      <c r="W96" s="66">
        <f t="shared" si="56"/>
        <v>831.9</v>
      </c>
    </row>
    <row r="97" spans="1:48" x14ac:dyDescent="0.3">
      <c r="A97" s="96">
        <v>207</v>
      </c>
      <c r="B97" s="35">
        <v>2107</v>
      </c>
      <c r="C97" s="98" t="s">
        <v>18</v>
      </c>
      <c r="D97" s="130"/>
      <c r="E97" s="98" t="str">
        <f t="shared" si="50"/>
        <v>X</v>
      </c>
      <c r="F97" s="98" t="s">
        <v>129</v>
      </c>
      <c r="G97" s="98">
        <v>4</v>
      </c>
      <c r="H97" s="98" t="str">
        <f t="shared" si="51"/>
        <v>XXX158/4</v>
      </c>
      <c r="I97" s="205" t="s">
        <v>64</v>
      </c>
      <c r="J97" s="97" t="s">
        <v>64</v>
      </c>
      <c r="K97" s="99">
        <v>0.25694444444444448</v>
      </c>
      <c r="L97" s="100">
        <v>0.2590277777777778</v>
      </c>
      <c r="M97" s="98" t="s">
        <v>75</v>
      </c>
      <c r="N97" s="100">
        <v>0.30416666666666664</v>
      </c>
      <c r="O97" s="98" t="s">
        <v>21</v>
      </c>
      <c r="P97" s="35" t="str">
        <f t="shared" si="52"/>
        <v>OK</v>
      </c>
      <c r="Q97" s="36">
        <f t="shared" si="53"/>
        <v>4.513888888888884E-2</v>
      </c>
      <c r="R97" s="36">
        <f t="shared" si="54"/>
        <v>2.0833333333333259E-3</v>
      </c>
      <c r="S97" s="36">
        <f t="shared" si="55"/>
        <v>4.7222222222222165E-2</v>
      </c>
      <c r="T97" s="36">
        <f t="shared" si="57"/>
        <v>9.7222222222222432E-3</v>
      </c>
      <c r="U97" s="35">
        <v>37.200000000000003</v>
      </c>
      <c r="V97" s="35">
        <f>INDEX('Počty dní'!F:J,MATCH(E97,'Počty dní'!C:C,0),4)</f>
        <v>47</v>
      </c>
      <c r="W97" s="66">
        <f t="shared" si="56"/>
        <v>1748.4</v>
      </c>
      <c r="X97" s="2"/>
    </row>
    <row r="98" spans="1:48" x14ac:dyDescent="0.3">
      <c r="A98" s="96">
        <v>207</v>
      </c>
      <c r="B98" s="35">
        <v>2107</v>
      </c>
      <c r="C98" s="34" t="s">
        <v>18</v>
      </c>
      <c r="D98" s="103"/>
      <c r="E98" s="98" t="str">
        <f t="shared" si="50"/>
        <v>X</v>
      </c>
      <c r="F98" s="98" t="s">
        <v>129</v>
      </c>
      <c r="G98" s="34">
        <v>9</v>
      </c>
      <c r="H98" s="34" t="str">
        <f t="shared" si="51"/>
        <v>XXX158/9</v>
      </c>
      <c r="I98" s="206" t="s">
        <v>65</v>
      </c>
      <c r="J98" s="97" t="s">
        <v>64</v>
      </c>
      <c r="K98" s="104">
        <v>0.3611111111111111</v>
      </c>
      <c r="L98" s="105">
        <v>0.36319444444444443</v>
      </c>
      <c r="M98" s="34" t="s">
        <v>21</v>
      </c>
      <c r="N98" s="105">
        <v>0.40208333333333335</v>
      </c>
      <c r="O98" s="133" t="s">
        <v>75</v>
      </c>
      <c r="P98" s="35" t="str">
        <f t="shared" si="52"/>
        <v>OK</v>
      </c>
      <c r="Q98" s="36">
        <f t="shared" si="53"/>
        <v>3.8888888888888917E-2</v>
      </c>
      <c r="R98" s="36">
        <f t="shared" si="54"/>
        <v>2.0833333333333259E-3</v>
      </c>
      <c r="S98" s="36">
        <f t="shared" si="55"/>
        <v>4.0972222222222243E-2</v>
      </c>
      <c r="T98" s="36">
        <f t="shared" si="57"/>
        <v>5.6944444444444464E-2</v>
      </c>
      <c r="U98" s="35">
        <v>33</v>
      </c>
      <c r="V98" s="35">
        <f>INDEX('Počty dní'!F:J,MATCH(E98,'Počty dní'!C:C,0),4)</f>
        <v>47</v>
      </c>
      <c r="W98" s="66">
        <f t="shared" si="56"/>
        <v>1551</v>
      </c>
    </row>
    <row r="99" spans="1:48" s="3" customFormat="1" x14ac:dyDescent="0.3">
      <c r="A99" s="96">
        <v>207</v>
      </c>
      <c r="B99" s="35">
        <v>2107</v>
      </c>
      <c r="C99" s="98" t="s">
        <v>18</v>
      </c>
      <c r="D99" s="155"/>
      <c r="E99" s="98" t="str">
        <f t="shared" si="50"/>
        <v>X</v>
      </c>
      <c r="F99" s="34" t="s">
        <v>128</v>
      </c>
      <c r="G99" s="98">
        <v>12</v>
      </c>
      <c r="H99" s="98" t="str">
        <f t="shared" si="51"/>
        <v>XXX157/12</v>
      </c>
      <c r="I99" s="208" t="s">
        <v>65</v>
      </c>
      <c r="J99" s="97" t="s">
        <v>64</v>
      </c>
      <c r="K99" s="136">
        <v>0.4291666666666667</v>
      </c>
      <c r="L99" s="137">
        <v>0.43055555555555558</v>
      </c>
      <c r="M99" s="98" t="s">
        <v>75</v>
      </c>
      <c r="N99" s="137">
        <v>0.45694444444444443</v>
      </c>
      <c r="O99" s="98" t="s">
        <v>21</v>
      </c>
      <c r="P99" s="35" t="str">
        <f t="shared" si="52"/>
        <v>OK</v>
      </c>
      <c r="Q99" s="36">
        <f t="shared" si="53"/>
        <v>2.6388888888888851E-2</v>
      </c>
      <c r="R99" s="36">
        <f t="shared" si="54"/>
        <v>1.388888888888884E-3</v>
      </c>
      <c r="S99" s="36">
        <f t="shared" si="55"/>
        <v>2.7777777777777735E-2</v>
      </c>
      <c r="T99" s="36">
        <f t="shared" si="57"/>
        <v>2.7083333333333348E-2</v>
      </c>
      <c r="U99" s="35">
        <v>20.2</v>
      </c>
      <c r="V99" s="35">
        <f>INDEX('Počty dní'!F:J,MATCH(E99,'Počty dní'!C:C,0),4)</f>
        <v>47</v>
      </c>
      <c r="W99" s="66">
        <f t="shared" si="56"/>
        <v>949.4</v>
      </c>
      <c r="X99" s="2"/>
    </row>
    <row r="100" spans="1:48" s="2" customFormat="1" x14ac:dyDescent="0.3">
      <c r="A100" s="96">
        <v>207</v>
      </c>
      <c r="B100" s="35">
        <v>2107</v>
      </c>
      <c r="C100" s="98" t="s">
        <v>18</v>
      </c>
      <c r="D100" s="130"/>
      <c r="E100" s="98" t="str">
        <f t="shared" si="50"/>
        <v>X</v>
      </c>
      <c r="F100" s="34" t="s">
        <v>128</v>
      </c>
      <c r="G100" s="98">
        <v>9</v>
      </c>
      <c r="H100" s="98" t="str">
        <f t="shared" si="51"/>
        <v>XXX157/9</v>
      </c>
      <c r="I100" s="208" t="s">
        <v>65</v>
      </c>
      <c r="J100" s="97" t="s">
        <v>64</v>
      </c>
      <c r="K100" s="136">
        <v>0.48402777777777778</v>
      </c>
      <c r="L100" s="137">
        <v>0.4861111111111111</v>
      </c>
      <c r="M100" s="98" t="s">
        <v>21</v>
      </c>
      <c r="N100" s="137">
        <v>0.51250000000000007</v>
      </c>
      <c r="O100" s="98" t="s">
        <v>75</v>
      </c>
      <c r="P100" s="35" t="str">
        <f t="shared" si="52"/>
        <v>OK</v>
      </c>
      <c r="Q100" s="36">
        <f t="shared" si="53"/>
        <v>2.6388888888888962E-2</v>
      </c>
      <c r="R100" s="36">
        <f t="shared" si="54"/>
        <v>2.0833333333333259E-3</v>
      </c>
      <c r="S100" s="36">
        <f t="shared" si="55"/>
        <v>2.8472222222222288E-2</v>
      </c>
      <c r="T100" s="36">
        <f t="shared" si="57"/>
        <v>2.7083333333333348E-2</v>
      </c>
      <c r="U100" s="35">
        <v>20.2</v>
      </c>
      <c r="V100" s="35">
        <f>INDEX('Počty dní'!F:J,MATCH(E100,'Počty dní'!C:C,0),4)</f>
        <v>47</v>
      </c>
      <c r="W100" s="66">
        <f t="shared" si="56"/>
        <v>949.4</v>
      </c>
      <c r="X100"/>
    </row>
    <row r="101" spans="1:48" s="2" customFormat="1" x14ac:dyDescent="0.3">
      <c r="A101" s="96">
        <v>207</v>
      </c>
      <c r="B101" s="35">
        <v>2107</v>
      </c>
      <c r="C101" s="98" t="s">
        <v>18</v>
      </c>
      <c r="D101" s="130"/>
      <c r="E101" s="98" t="str">
        <f t="shared" si="50"/>
        <v>X</v>
      </c>
      <c r="F101" s="34" t="s">
        <v>128</v>
      </c>
      <c r="G101" s="98">
        <v>16</v>
      </c>
      <c r="H101" s="98" t="str">
        <f t="shared" si="51"/>
        <v>XXX157/16</v>
      </c>
      <c r="I101" s="208" t="s">
        <v>65</v>
      </c>
      <c r="J101" s="97" t="s">
        <v>64</v>
      </c>
      <c r="K101" s="136">
        <v>0.55347222222222225</v>
      </c>
      <c r="L101" s="100">
        <v>0.55555555555555558</v>
      </c>
      <c r="M101" s="98" t="s">
        <v>75</v>
      </c>
      <c r="N101" s="100">
        <v>0.58194444444444449</v>
      </c>
      <c r="O101" s="98" t="s">
        <v>21</v>
      </c>
      <c r="P101" s="35" t="str">
        <f t="shared" si="52"/>
        <v>OK</v>
      </c>
      <c r="Q101" s="36">
        <f t="shared" si="53"/>
        <v>2.6388888888888906E-2</v>
      </c>
      <c r="R101" s="36">
        <f t="shared" si="54"/>
        <v>2.0833333333333259E-3</v>
      </c>
      <c r="S101" s="36">
        <f t="shared" si="55"/>
        <v>2.8472222222222232E-2</v>
      </c>
      <c r="T101" s="36">
        <f t="shared" si="57"/>
        <v>4.0972222222222188E-2</v>
      </c>
      <c r="U101" s="35">
        <v>20.2</v>
      </c>
      <c r="V101" s="35">
        <f>INDEX('Počty dní'!F:J,MATCH(E101,'Počty dní'!C:C,0),4)</f>
        <v>47</v>
      </c>
      <c r="W101" s="66">
        <f t="shared" si="56"/>
        <v>949.4</v>
      </c>
      <c r="X101"/>
    </row>
    <row r="102" spans="1:48" ht="15" thickBot="1" x14ac:dyDescent="0.35">
      <c r="A102" s="108">
        <v>207</v>
      </c>
      <c r="B102" s="37">
        <v>2107</v>
      </c>
      <c r="C102" s="110" t="s">
        <v>18</v>
      </c>
      <c r="D102" s="156"/>
      <c r="E102" s="110" t="str">
        <f t="shared" si="50"/>
        <v>X</v>
      </c>
      <c r="F102" s="110" t="s">
        <v>129</v>
      </c>
      <c r="G102" s="110">
        <v>17</v>
      </c>
      <c r="H102" s="110" t="str">
        <f t="shared" si="51"/>
        <v>XXX158/17</v>
      </c>
      <c r="I102" s="207" t="s">
        <v>64</v>
      </c>
      <c r="J102" s="109" t="s">
        <v>64</v>
      </c>
      <c r="K102" s="111">
        <v>0.61111111111111105</v>
      </c>
      <c r="L102" s="112">
        <v>0.61319444444444449</v>
      </c>
      <c r="M102" s="110" t="s">
        <v>21</v>
      </c>
      <c r="N102" s="112">
        <v>0.6430555555555556</v>
      </c>
      <c r="O102" s="110" t="s">
        <v>80</v>
      </c>
      <c r="P102" s="75"/>
      <c r="Q102" s="68">
        <f t="shared" si="53"/>
        <v>2.9861111111111116E-2</v>
      </c>
      <c r="R102" s="68">
        <f t="shared" si="54"/>
        <v>2.083333333333437E-3</v>
      </c>
      <c r="S102" s="68">
        <f t="shared" si="55"/>
        <v>3.1944444444444553E-2</v>
      </c>
      <c r="T102" s="68">
        <f t="shared" si="57"/>
        <v>2.9166666666666563E-2</v>
      </c>
      <c r="U102" s="37">
        <v>24.9</v>
      </c>
      <c r="V102" s="37">
        <f>INDEX('Počty dní'!F:J,MATCH(E102,'Počty dní'!C:C,0),4)</f>
        <v>47</v>
      </c>
      <c r="W102" s="77">
        <f t="shared" si="56"/>
        <v>1170.3</v>
      </c>
      <c r="X102" s="2"/>
    </row>
    <row r="103" spans="1:48" ht="15" thickBot="1" x14ac:dyDescent="0.35">
      <c r="A103" s="115" t="str">
        <f ca="1">CONCATENATE(INDIRECT("R[-3]C[0]",FALSE),"celkem")</f>
        <v>207celkem</v>
      </c>
      <c r="B103" s="70"/>
      <c r="C103" s="70" t="str">
        <f ca="1">INDIRECT("R[-1]C[12]",FALSE)</f>
        <v>Velká Losenice,Pořežín</v>
      </c>
      <c r="D103" s="80"/>
      <c r="E103" s="70"/>
      <c r="F103" s="80"/>
      <c r="G103" s="70"/>
      <c r="H103" s="116"/>
      <c r="I103" s="117"/>
      <c r="J103" s="118" t="str">
        <f ca="1">INDIRECT("R[-3]C[0]",FALSE)</f>
        <v>V</v>
      </c>
      <c r="K103" s="119"/>
      <c r="L103" s="120"/>
      <c r="M103" s="121"/>
      <c r="N103" s="120"/>
      <c r="O103" s="122"/>
      <c r="P103" s="70"/>
      <c r="Q103" s="78">
        <f>SUM(Q95:Q102)</f>
        <v>0.24583333333333338</v>
      </c>
      <c r="R103" s="78">
        <f>SUM(R95:R102)</f>
        <v>1.458333333333342E-2</v>
      </c>
      <c r="S103" s="78">
        <f>SUM(S95:S102)</f>
        <v>0.2604166666666668</v>
      </c>
      <c r="T103" s="78">
        <f>SUM(T95:T102)</f>
        <v>0.19374999999999992</v>
      </c>
      <c r="U103" s="72">
        <f>SUM(U95:U102)</f>
        <v>198.29999999999998</v>
      </c>
      <c r="V103" s="73"/>
      <c r="W103" s="74">
        <f>SUM(W95:W102)</f>
        <v>9320.0999999999985</v>
      </c>
      <c r="X103" s="2"/>
    </row>
    <row r="104" spans="1:48" s="2" customFormat="1" x14ac:dyDescent="0.3">
      <c r="A104" s="43"/>
      <c r="B104" s="43"/>
      <c r="C104" s="43"/>
      <c r="D104" s="147"/>
      <c r="E104" s="43"/>
      <c r="F104" s="43"/>
      <c r="G104" s="43"/>
      <c r="H104" s="43"/>
      <c r="I104" s="210"/>
      <c r="J104" s="147"/>
      <c r="K104" s="153"/>
      <c r="L104" s="154"/>
      <c r="M104" s="43"/>
      <c r="N104" s="154"/>
      <c r="O104" s="43"/>
      <c r="P104" s="45"/>
      <c r="Q104" s="43"/>
      <c r="R104" s="28"/>
      <c r="S104" s="43"/>
      <c r="T104" s="43"/>
      <c r="U104" s="44"/>
      <c r="V104" s="43"/>
      <c r="W104" s="43"/>
    </row>
    <row r="105" spans="1:48" s="2" customFormat="1" ht="15" thickBot="1" x14ac:dyDescent="0.35">
      <c r="A105" s="43"/>
      <c r="B105" s="43"/>
      <c r="C105" s="43"/>
      <c r="D105" s="147"/>
      <c r="E105" s="43"/>
      <c r="F105" s="43"/>
      <c r="G105" s="43"/>
      <c r="H105" s="43"/>
      <c r="I105" s="210"/>
      <c r="J105" s="147"/>
      <c r="K105" s="153"/>
      <c r="L105" s="154"/>
      <c r="M105" s="43"/>
      <c r="N105" s="154"/>
      <c r="O105" s="43"/>
      <c r="P105" s="45"/>
      <c r="Q105" s="43"/>
      <c r="R105" s="28"/>
      <c r="S105" s="43"/>
      <c r="T105" s="43"/>
      <c r="U105" s="44"/>
      <c r="V105" s="43"/>
      <c r="W105" s="43"/>
    </row>
    <row r="106" spans="1:48" s="2" customFormat="1" x14ac:dyDescent="0.3">
      <c r="A106" s="157">
        <v>208</v>
      </c>
      <c r="B106" s="32">
        <v>2108</v>
      </c>
      <c r="C106" s="91" t="s">
        <v>18</v>
      </c>
      <c r="D106" s="148"/>
      <c r="E106" s="91" t="str">
        <f t="shared" ref="E106:E115" si="58">CONCATENATE(C106,D106)</f>
        <v>X</v>
      </c>
      <c r="F106" s="32" t="s">
        <v>128</v>
      </c>
      <c r="G106" s="91">
        <v>2</v>
      </c>
      <c r="H106" s="91" t="str">
        <f t="shared" ref="H106:H124" si="59">CONCATENATE(F106,"/",G106)</f>
        <v>XXX157/2</v>
      </c>
      <c r="I106" s="209" t="s">
        <v>65</v>
      </c>
      <c r="J106" s="90" t="s">
        <v>65</v>
      </c>
      <c r="K106" s="158">
        <v>0.19236111111111112</v>
      </c>
      <c r="L106" s="159">
        <v>0.19444444444444445</v>
      </c>
      <c r="M106" s="91" t="s">
        <v>75</v>
      </c>
      <c r="N106" s="159">
        <v>0.22083333333333333</v>
      </c>
      <c r="O106" s="91" t="s">
        <v>21</v>
      </c>
      <c r="P106" s="32" t="str">
        <f t="shared" ref="P106:P123" si="60">IF(M107=O106,"OK","POZOR")</f>
        <v>OK</v>
      </c>
      <c r="Q106" s="67">
        <f t="shared" ref="Q106:Q124" si="61">IF(ISNUMBER(G106),N106-L106,IF(F106="přejezd",N106-L106,0))</f>
        <v>2.6388888888888878E-2</v>
      </c>
      <c r="R106" s="67">
        <f t="shared" ref="R106:R124" si="62">IF(ISNUMBER(G106),L106-K106,0)</f>
        <v>2.0833333333333259E-3</v>
      </c>
      <c r="S106" s="67">
        <f t="shared" ref="S106:S124" si="63">Q106+R106</f>
        <v>2.8472222222222204E-2</v>
      </c>
      <c r="T106" s="67"/>
      <c r="U106" s="32">
        <v>20.2</v>
      </c>
      <c r="V106" s="32">
        <f>INDEX('Počty dní'!F:J,MATCH(E106,'Počty dní'!C:C,0),4)</f>
        <v>47</v>
      </c>
      <c r="W106" s="76">
        <f t="shared" ref="W106:W124" si="64">V106*U106</f>
        <v>949.4</v>
      </c>
    </row>
    <row r="107" spans="1:48" x14ac:dyDescent="0.3">
      <c r="A107" s="160">
        <v>208</v>
      </c>
      <c r="B107" s="35">
        <v>2108</v>
      </c>
      <c r="C107" s="34" t="s">
        <v>18</v>
      </c>
      <c r="D107" s="103"/>
      <c r="E107" s="34" t="str">
        <f t="shared" si="58"/>
        <v>X</v>
      </c>
      <c r="F107" s="34" t="s">
        <v>127</v>
      </c>
      <c r="G107" s="34">
        <v>1</v>
      </c>
      <c r="H107" s="34" t="str">
        <f>CONCATENATE(F107,"/",G107)</f>
        <v>XXX156/1</v>
      </c>
      <c r="I107" s="206" t="s">
        <v>65</v>
      </c>
      <c r="J107" s="103" t="s">
        <v>65</v>
      </c>
      <c r="K107" s="104">
        <v>0.22083333333333333</v>
      </c>
      <c r="L107" s="105">
        <v>0.22222222222222221</v>
      </c>
      <c r="M107" s="34" t="s">
        <v>21</v>
      </c>
      <c r="N107" s="105">
        <v>0.22847222222222222</v>
      </c>
      <c r="O107" s="34" t="s">
        <v>55</v>
      </c>
      <c r="P107" s="35" t="str">
        <f t="shared" si="60"/>
        <v>OK</v>
      </c>
      <c r="Q107" s="36">
        <f t="shared" si="61"/>
        <v>6.2500000000000056E-3</v>
      </c>
      <c r="R107" s="36">
        <f t="shared" si="62"/>
        <v>1.388888888888884E-3</v>
      </c>
      <c r="S107" s="36">
        <f t="shared" si="63"/>
        <v>7.6388888888888895E-3</v>
      </c>
      <c r="T107" s="36">
        <f t="shared" ref="T107:T124" si="65">K107-N106</f>
        <v>0</v>
      </c>
      <c r="U107" s="35">
        <v>6.8</v>
      </c>
      <c r="V107" s="35">
        <f>INDEX('Počty dní'!F:J,MATCH(E107,'Počty dní'!C:C,0),4)</f>
        <v>47</v>
      </c>
      <c r="W107" s="65">
        <f>V107*U107</f>
        <v>319.59999999999997</v>
      </c>
    </row>
    <row r="108" spans="1:48" x14ac:dyDescent="0.3">
      <c r="A108" s="160">
        <v>208</v>
      </c>
      <c r="B108" s="35">
        <v>2108</v>
      </c>
      <c r="C108" s="34" t="s">
        <v>18</v>
      </c>
      <c r="D108" s="103"/>
      <c r="E108" s="34" t="str">
        <f t="shared" si="58"/>
        <v>X</v>
      </c>
      <c r="F108" s="34" t="s">
        <v>127</v>
      </c>
      <c r="G108" s="34">
        <v>4</v>
      </c>
      <c r="H108" s="34" t="str">
        <f>CONCATENATE(F108,"/",G108)</f>
        <v>XXX156/4</v>
      </c>
      <c r="I108" s="206" t="s">
        <v>65</v>
      </c>
      <c r="J108" s="103" t="s">
        <v>65</v>
      </c>
      <c r="K108" s="104">
        <v>0.22847222222222222</v>
      </c>
      <c r="L108" s="105">
        <v>0.22916666666666666</v>
      </c>
      <c r="M108" s="34" t="s">
        <v>55</v>
      </c>
      <c r="N108" s="105">
        <v>0.23680555555555557</v>
      </c>
      <c r="O108" s="34" t="s">
        <v>52</v>
      </c>
      <c r="P108" s="35" t="str">
        <f t="shared" si="60"/>
        <v>OK</v>
      </c>
      <c r="Q108" s="36">
        <f t="shared" si="61"/>
        <v>7.6388888888889173E-3</v>
      </c>
      <c r="R108" s="36">
        <f t="shared" si="62"/>
        <v>6.9444444444444198E-4</v>
      </c>
      <c r="S108" s="36">
        <f t="shared" si="63"/>
        <v>8.3333333333333592E-3</v>
      </c>
      <c r="T108" s="36">
        <f t="shared" si="65"/>
        <v>0</v>
      </c>
      <c r="U108" s="35">
        <v>6.8</v>
      </c>
      <c r="V108" s="35">
        <f>INDEX('Počty dní'!F:J,MATCH(E108,'Počty dní'!C:C,0),4)</f>
        <v>47</v>
      </c>
      <c r="W108" s="65">
        <f>V108*U108</f>
        <v>319.59999999999997</v>
      </c>
    </row>
    <row r="109" spans="1:48" x14ac:dyDescent="0.3">
      <c r="A109" s="160">
        <v>208</v>
      </c>
      <c r="B109" s="35">
        <v>2108</v>
      </c>
      <c r="C109" s="35" t="s">
        <v>18</v>
      </c>
      <c r="D109" s="97"/>
      <c r="E109" s="35" t="str">
        <f t="shared" si="58"/>
        <v>X</v>
      </c>
      <c r="F109" s="35" t="s">
        <v>72</v>
      </c>
      <c r="G109" s="35"/>
      <c r="H109" s="35" t="str">
        <f>CONCATENATE(F109,"/",G109)</f>
        <v>přejezd/</v>
      </c>
      <c r="I109" s="206"/>
      <c r="J109" s="103" t="s">
        <v>65</v>
      </c>
      <c r="K109" s="99">
        <v>0.23680555555555557</v>
      </c>
      <c r="L109" s="100">
        <v>0.23680555555555557</v>
      </c>
      <c r="M109" s="34" t="s">
        <v>52</v>
      </c>
      <c r="N109" s="100">
        <v>0.2388888888888889</v>
      </c>
      <c r="O109" s="34" t="s">
        <v>21</v>
      </c>
      <c r="P109" s="35" t="str">
        <f t="shared" si="60"/>
        <v>OK</v>
      </c>
      <c r="Q109" s="36">
        <f t="shared" si="61"/>
        <v>2.0833333333333259E-3</v>
      </c>
      <c r="R109" s="36">
        <f t="shared" si="62"/>
        <v>0</v>
      </c>
      <c r="S109" s="36">
        <f t="shared" si="63"/>
        <v>2.0833333333333259E-3</v>
      </c>
      <c r="T109" s="36">
        <f t="shared" si="65"/>
        <v>0</v>
      </c>
      <c r="U109" s="35">
        <v>0</v>
      </c>
      <c r="V109" s="35">
        <f>INDEX('Počty dní'!F:J,MATCH(E109,'Počty dní'!C:C,0),4)</f>
        <v>47</v>
      </c>
      <c r="W109" s="65">
        <f>V109*U109</f>
        <v>0</v>
      </c>
      <c r="AL109" s="6"/>
      <c r="AM109" s="6"/>
      <c r="AP109" s="7"/>
      <c r="AQ109" s="7"/>
      <c r="AR109" s="7"/>
      <c r="AS109" s="7"/>
      <c r="AT109" s="7"/>
      <c r="AU109" s="8"/>
      <c r="AV109" s="8"/>
    </row>
    <row r="110" spans="1:48" x14ac:dyDescent="0.3">
      <c r="A110" s="160">
        <v>208</v>
      </c>
      <c r="B110" s="35">
        <v>2108</v>
      </c>
      <c r="C110" s="34" t="s">
        <v>18</v>
      </c>
      <c r="D110" s="103"/>
      <c r="E110" s="34" t="str">
        <f t="shared" si="58"/>
        <v>X</v>
      </c>
      <c r="F110" s="34" t="s">
        <v>126</v>
      </c>
      <c r="G110" s="34">
        <v>1</v>
      </c>
      <c r="H110" s="34" t="str">
        <f t="shared" si="59"/>
        <v>XXX155/1</v>
      </c>
      <c r="I110" s="206" t="s">
        <v>65</v>
      </c>
      <c r="J110" s="103" t="s">
        <v>65</v>
      </c>
      <c r="K110" s="104">
        <v>0.2388888888888889</v>
      </c>
      <c r="L110" s="105">
        <v>0.2388888888888889</v>
      </c>
      <c r="M110" s="34" t="s">
        <v>21</v>
      </c>
      <c r="N110" s="105">
        <v>0.27013888888888887</v>
      </c>
      <c r="O110" s="34" t="s">
        <v>53</v>
      </c>
      <c r="P110" s="35" t="str">
        <f t="shared" si="60"/>
        <v>OK</v>
      </c>
      <c r="Q110" s="36">
        <f t="shared" si="61"/>
        <v>3.1249999999999972E-2</v>
      </c>
      <c r="R110" s="36">
        <f t="shared" si="62"/>
        <v>0</v>
      </c>
      <c r="S110" s="36">
        <f t="shared" si="63"/>
        <v>3.1249999999999972E-2</v>
      </c>
      <c r="T110" s="36">
        <f t="shared" si="65"/>
        <v>0</v>
      </c>
      <c r="U110" s="35">
        <v>29</v>
      </c>
      <c r="V110" s="35">
        <f>INDEX('Počty dní'!F:J,MATCH(E110,'Počty dní'!C:C,0),4)</f>
        <v>47</v>
      </c>
      <c r="W110" s="65">
        <f t="shared" si="64"/>
        <v>1363</v>
      </c>
      <c r="X110" s="2"/>
    </row>
    <row r="111" spans="1:48" x14ac:dyDescent="0.3">
      <c r="A111" s="160">
        <v>208</v>
      </c>
      <c r="B111" s="35">
        <v>2108</v>
      </c>
      <c r="C111" s="34" t="s">
        <v>18</v>
      </c>
      <c r="D111" s="103"/>
      <c r="E111" s="34" t="str">
        <f t="shared" si="58"/>
        <v>X</v>
      </c>
      <c r="F111" s="34" t="s">
        <v>126</v>
      </c>
      <c r="G111" s="34">
        <v>6</v>
      </c>
      <c r="H111" s="34" t="str">
        <f t="shared" si="59"/>
        <v>XXX155/6</v>
      </c>
      <c r="I111" s="206" t="s">
        <v>65</v>
      </c>
      <c r="J111" s="103" t="s">
        <v>65</v>
      </c>
      <c r="K111" s="104">
        <v>0.27013888888888887</v>
      </c>
      <c r="L111" s="105">
        <v>0.27152777777777776</v>
      </c>
      <c r="M111" s="34" t="s">
        <v>53</v>
      </c>
      <c r="N111" s="105">
        <v>0.30416666666666664</v>
      </c>
      <c r="O111" s="34" t="s">
        <v>21</v>
      </c>
      <c r="P111" s="35" t="str">
        <f t="shared" si="60"/>
        <v>OK</v>
      </c>
      <c r="Q111" s="36">
        <f t="shared" si="61"/>
        <v>3.2638888888888884E-2</v>
      </c>
      <c r="R111" s="36">
        <f t="shared" si="62"/>
        <v>1.388888888888884E-3</v>
      </c>
      <c r="S111" s="36">
        <f t="shared" si="63"/>
        <v>3.4027777777777768E-2</v>
      </c>
      <c r="T111" s="36">
        <f t="shared" si="65"/>
        <v>0</v>
      </c>
      <c r="U111" s="35">
        <v>29</v>
      </c>
      <c r="V111" s="35">
        <f>INDEX('Počty dní'!F:J,MATCH(E111,'Počty dní'!C:C,0),4)</f>
        <v>47</v>
      </c>
      <c r="W111" s="65">
        <f t="shared" si="64"/>
        <v>1363</v>
      </c>
      <c r="X111" s="2"/>
    </row>
    <row r="112" spans="1:48" x14ac:dyDescent="0.3">
      <c r="A112" s="160">
        <v>208</v>
      </c>
      <c r="B112" s="35">
        <v>2108</v>
      </c>
      <c r="C112" s="34" t="s">
        <v>18</v>
      </c>
      <c r="D112" s="103"/>
      <c r="E112" s="34" t="str">
        <f t="shared" si="58"/>
        <v>X</v>
      </c>
      <c r="F112" s="34" t="s">
        <v>127</v>
      </c>
      <c r="G112" s="34">
        <v>5</v>
      </c>
      <c r="H112" s="34" t="str">
        <f t="shared" si="59"/>
        <v>XXX156/5</v>
      </c>
      <c r="I112" s="206" t="s">
        <v>65</v>
      </c>
      <c r="J112" s="103" t="s">
        <v>65</v>
      </c>
      <c r="K112" s="104">
        <v>0.39999999999999997</v>
      </c>
      <c r="L112" s="105">
        <v>0.40277777777777773</v>
      </c>
      <c r="M112" s="34" t="s">
        <v>21</v>
      </c>
      <c r="N112" s="105">
        <v>0.4145833333333333</v>
      </c>
      <c r="O112" s="34" t="s">
        <v>56</v>
      </c>
      <c r="P112" s="35" t="str">
        <f t="shared" si="60"/>
        <v>OK</v>
      </c>
      <c r="Q112" s="36">
        <f t="shared" si="61"/>
        <v>1.1805555555555569E-2</v>
      </c>
      <c r="R112" s="36">
        <f t="shared" si="62"/>
        <v>2.7777777777777679E-3</v>
      </c>
      <c r="S112" s="36">
        <f t="shared" si="63"/>
        <v>1.4583333333333337E-2</v>
      </c>
      <c r="T112" s="36">
        <f t="shared" si="65"/>
        <v>9.5833333333333326E-2</v>
      </c>
      <c r="U112" s="35">
        <v>9.8000000000000007</v>
      </c>
      <c r="V112" s="35">
        <f>INDEX('Počty dní'!F:J,MATCH(E112,'Počty dní'!C:C,0),4)</f>
        <v>47</v>
      </c>
      <c r="W112" s="65">
        <f t="shared" si="64"/>
        <v>460.6</v>
      </c>
      <c r="X112" s="2"/>
    </row>
    <row r="113" spans="1:24" x14ac:dyDescent="0.3">
      <c r="A113" s="160">
        <v>208</v>
      </c>
      <c r="B113" s="35">
        <v>2108</v>
      </c>
      <c r="C113" s="34" t="s">
        <v>18</v>
      </c>
      <c r="D113" s="103"/>
      <c r="E113" s="34" t="str">
        <f t="shared" si="58"/>
        <v>X</v>
      </c>
      <c r="F113" s="34" t="s">
        <v>127</v>
      </c>
      <c r="G113" s="34">
        <v>8</v>
      </c>
      <c r="H113" s="34" t="str">
        <f t="shared" si="59"/>
        <v>XXX156/8</v>
      </c>
      <c r="I113" s="206" t="s">
        <v>65</v>
      </c>
      <c r="J113" s="103" t="s">
        <v>65</v>
      </c>
      <c r="K113" s="104">
        <v>0.41597222222222219</v>
      </c>
      <c r="L113" s="105">
        <v>0.41736111111111113</v>
      </c>
      <c r="M113" s="34" t="s">
        <v>56</v>
      </c>
      <c r="N113" s="105">
        <v>0.42986111111111108</v>
      </c>
      <c r="O113" s="34" t="s">
        <v>21</v>
      </c>
      <c r="P113" s="35" t="str">
        <f t="shared" si="60"/>
        <v>OK</v>
      </c>
      <c r="Q113" s="36">
        <f t="shared" si="61"/>
        <v>1.2499999999999956E-2</v>
      </c>
      <c r="R113" s="36">
        <f t="shared" si="62"/>
        <v>1.3888888888889395E-3</v>
      </c>
      <c r="S113" s="36">
        <f t="shared" si="63"/>
        <v>1.3888888888888895E-2</v>
      </c>
      <c r="T113" s="36">
        <f t="shared" si="65"/>
        <v>1.388888888888884E-3</v>
      </c>
      <c r="U113" s="35">
        <v>9.8000000000000007</v>
      </c>
      <c r="V113" s="35">
        <f>INDEX('Počty dní'!F:J,MATCH(E113,'Počty dní'!C:C,0),4)</f>
        <v>47</v>
      </c>
      <c r="W113" s="65">
        <f t="shared" si="64"/>
        <v>460.6</v>
      </c>
      <c r="X113" s="2"/>
    </row>
    <row r="114" spans="1:24" x14ac:dyDescent="0.3">
      <c r="A114" s="160">
        <v>208</v>
      </c>
      <c r="B114" s="35">
        <v>2108</v>
      </c>
      <c r="C114" s="98" t="s">
        <v>18</v>
      </c>
      <c r="D114" s="130"/>
      <c r="E114" s="98" t="str">
        <f t="shared" si="58"/>
        <v>X</v>
      </c>
      <c r="F114" s="98" t="s">
        <v>129</v>
      </c>
      <c r="G114" s="98">
        <v>11</v>
      </c>
      <c r="H114" s="98" t="str">
        <f t="shared" si="59"/>
        <v>XXX158/11</v>
      </c>
      <c r="I114" s="205" t="s">
        <v>65</v>
      </c>
      <c r="J114" s="103" t="s">
        <v>65</v>
      </c>
      <c r="K114" s="99">
        <v>0.44444444444444442</v>
      </c>
      <c r="L114" s="100">
        <v>0.4465277777777778</v>
      </c>
      <c r="M114" s="98" t="s">
        <v>21</v>
      </c>
      <c r="N114" s="100">
        <v>0.48541666666666666</v>
      </c>
      <c r="O114" s="98" t="s">
        <v>75</v>
      </c>
      <c r="P114" s="35" t="str">
        <f t="shared" si="60"/>
        <v>OK</v>
      </c>
      <c r="Q114" s="36">
        <f t="shared" si="61"/>
        <v>3.8888888888888862E-2</v>
      </c>
      <c r="R114" s="36">
        <f t="shared" si="62"/>
        <v>2.0833333333333814E-3</v>
      </c>
      <c r="S114" s="36">
        <f t="shared" si="63"/>
        <v>4.0972222222222243E-2</v>
      </c>
      <c r="T114" s="36">
        <f t="shared" si="65"/>
        <v>1.4583333333333337E-2</v>
      </c>
      <c r="U114" s="35">
        <v>33</v>
      </c>
      <c r="V114" s="35">
        <f>INDEX('Počty dní'!F:J,MATCH(E114,'Počty dní'!C:C,0),4)</f>
        <v>47</v>
      </c>
      <c r="W114" s="66">
        <f t="shared" si="64"/>
        <v>1551</v>
      </c>
      <c r="X114" s="2"/>
    </row>
    <row r="115" spans="1:24" x14ac:dyDescent="0.3">
      <c r="A115" s="160">
        <v>208</v>
      </c>
      <c r="B115" s="35">
        <v>2108</v>
      </c>
      <c r="C115" s="98" t="s">
        <v>18</v>
      </c>
      <c r="D115" s="130"/>
      <c r="E115" s="98" t="str">
        <f t="shared" si="58"/>
        <v>X</v>
      </c>
      <c r="F115" s="98" t="s">
        <v>129</v>
      </c>
      <c r="G115" s="98">
        <v>8</v>
      </c>
      <c r="H115" s="98" t="str">
        <f t="shared" si="59"/>
        <v>XXX158/8</v>
      </c>
      <c r="I115" s="205" t="s">
        <v>65</v>
      </c>
      <c r="J115" s="103" t="s">
        <v>65</v>
      </c>
      <c r="K115" s="99">
        <v>0.51250000000000007</v>
      </c>
      <c r="L115" s="100">
        <v>0.51458333333333328</v>
      </c>
      <c r="M115" s="98" t="s">
        <v>75</v>
      </c>
      <c r="N115" s="100">
        <v>0.5541666666666667</v>
      </c>
      <c r="O115" s="98" t="s">
        <v>21</v>
      </c>
      <c r="P115" s="35" t="str">
        <f t="shared" si="60"/>
        <v>OK</v>
      </c>
      <c r="Q115" s="36">
        <f t="shared" si="61"/>
        <v>3.9583333333333415E-2</v>
      </c>
      <c r="R115" s="36">
        <f t="shared" si="62"/>
        <v>2.0833333333332149E-3</v>
      </c>
      <c r="S115" s="36">
        <f t="shared" si="63"/>
        <v>4.166666666666663E-2</v>
      </c>
      <c r="T115" s="36">
        <f t="shared" si="65"/>
        <v>2.7083333333333404E-2</v>
      </c>
      <c r="U115" s="35">
        <v>33</v>
      </c>
      <c r="V115" s="35">
        <f>INDEX('Počty dní'!F:J,MATCH(E115,'Počty dní'!C:C,0),4)</f>
        <v>47</v>
      </c>
      <c r="W115" s="66">
        <f t="shared" si="64"/>
        <v>1551</v>
      </c>
      <c r="X115" s="2"/>
    </row>
    <row r="116" spans="1:24" x14ac:dyDescent="0.3">
      <c r="A116" s="160">
        <v>208</v>
      </c>
      <c r="B116" s="35">
        <v>2108</v>
      </c>
      <c r="C116" s="34" t="s">
        <v>18</v>
      </c>
      <c r="D116" s="103"/>
      <c r="E116" s="34" t="str">
        <f t="shared" ref="E116:E121" si="66">CONCATENATE(C116,D116)</f>
        <v>X</v>
      </c>
      <c r="F116" s="34" t="s">
        <v>127</v>
      </c>
      <c r="G116" s="34">
        <v>9</v>
      </c>
      <c r="H116" s="34" t="str">
        <f t="shared" si="59"/>
        <v>XXX156/9</v>
      </c>
      <c r="I116" s="206" t="s">
        <v>65</v>
      </c>
      <c r="J116" s="103" t="s">
        <v>65</v>
      </c>
      <c r="K116" s="104">
        <v>0.61597222222222225</v>
      </c>
      <c r="L116" s="105">
        <v>0.61805555555555558</v>
      </c>
      <c r="M116" s="34" t="s">
        <v>21</v>
      </c>
      <c r="N116" s="105">
        <v>0.62986111111111109</v>
      </c>
      <c r="O116" s="34" t="s">
        <v>56</v>
      </c>
      <c r="P116" s="35" t="str">
        <f t="shared" si="60"/>
        <v>OK</v>
      </c>
      <c r="Q116" s="36">
        <f t="shared" si="61"/>
        <v>1.1805555555555514E-2</v>
      </c>
      <c r="R116" s="36">
        <f t="shared" si="62"/>
        <v>2.0833333333333259E-3</v>
      </c>
      <c r="S116" s="36">
        <f t="shared" si="63"/>
        <v>1.388888888888884E-2</v>
      </c>
      <c r="T116" s="36">
        <f t="shared" si="65"/>
        <v>6.1805555555555558E-2</v>
      </c>
      <c r="U116" s="35">
        <v>9.8000000000000007</v>
      </c>
      <c r="V116" s="35">
        <f>INDEX('Počty dní'!F:J,MATCH(E116,'Počty dní'!C:C,0),4)</f>
        <v>47</v>
      </c>
      <c r="W116" s="65">
        <f t="shared" si="64"/>
        <v>460.6</v>
      </c>
      <c r="X116" s="2"/>
    </row>
    <row r="117" spans="1:24" x14ac:dyDescent="0.3">
      <c r="A117" s="160">
        <v>208</v>
      </c>
      <c r="B117" s="35">
        <v>2108</v>
      </c>
      <c r="C117" s="34" t="s">
        <v>18</v>
      </c>
      <c r="D117" s="103"/>
      <c r="E117" s="34" t="str">
        <f t="shared" si="66"/>
        <v>X</v>
      </c>
      <c r="F117" s="34" t="s">
        <v>127</v>
      </c>
      <c r="G117" s="34">
        <v>12</v>
      </c>
      <c r="H117" s="34" t="str">
        <f t="shared" si="59"/>
        <v>XXX156/12</v>
      </c>
      <c r="I117" s="206" t="s">
        <v>65</v>
      </c>
      <c r="J117" s="103" t="s">
        <v>65</v>
      </c>
      <c r="K117" s="104">
        <v>0.63124999999999998</v>
      </c>
      <c r="L117" s="105">
        <v>0.63263888888888886</v>
      </c>
      <c r="M117" s="34" t="s">
        <v>56</v>
      </c>
      <c r="N117" s="105">
        <v>0.64513888888888882</v>
      </c>
      <c r="O117" s="34" t="s">
        <v>21</v>
      </c>
      <c r="P117" s="35" t="str">
        <f t="shared" si="60"/>
        <v>OK</v>
      </c>
      <c r="Q117" s="36">
        <f t="shared" si="61"/>
        <v>1.2499999999999956E-2</v>
      </c>
      <c r="R117" s="36">
        <f t="shared" si="62"/>
        <v>1.388888888888884E-3</v>
      </c>
      <c r="S117" s="36">
        <f t="shared" si="63"/>
        <v>1.388888888888884E-2</v>
      </c>
      <c r="T117" s="36">
        <f t="shared" si="65"/>
        <v>1.388888888888884E-3</v>
      </c>
      <c r="U117" s="35">
        <v>9.8000000000000007</v>
      </c>
      <c r="V117" s="35">
        <f>INDEX('Počty dní'!F:J,MATCH(E117,'Počty dní'!C:C,0),4)</f>
        <v>47</v>
      </c>
      <c r="W117" s="65">
        <f t="shared" si="64"/>
        <v>460.6</v>
      </c>
      <c r="X117" s="2"/>
    </row>
    <row r="118" spans="1:24" s="2" customFormat="1" x14ac:dyDescent="0.3">
      <c r="A118" s="160">
        <v>208</v>
      </c>
      <c r="B118" s="35">
        <v>2108</v>
      </c>
      <c r="C118" s="98" t="s">
        <v>18</v>
      </c>
      <c r="D118" s="130"/>
      <c r="E118" s="98" t="str">
        <f t="shared" si="66"/>
        <v>X</v>
      </c>
      <c r="F118" s="34" t="s">
        <v>128</v>
      </c>
      <c r="G118" s="98">
        <v>17</v>
      </c>
      <c r="H118" s="98" t="str">
        <f t="shared" si="59"/>
        <v>XXX157/17</v>
      </c>
      <c r="I118" s="206" t="s">
        <v>65</v>
      </c>
      <c r="J118" s="103" t="s">
        <v>65</v>
      </c>
      <c r="K118" s="136">
        <v>0.65138888888888891</v>
      </c>
      <c r="L118" s="100">
        <v>0.65277777777777779</v>
      </c>
      <c r="M118" s="98" t="s">
        <v>21</v>
      </c>
      <c r="N118" s="100">
        <v>0.66805555555555562</v>
      </c>
      <c r="O118" s="98" t="s">
        <v>81</v>
      </c>
      <c r="P118" s="35" t="str">
        <f t="shared" si="60"/>
        <v>OK</v>
      </c>
      <c r="Q118" s="36">
        <f t="shared" si="61"/>
        <v>1.5277777777777835E-2</v>
      </c>
      <c r="R118" s="36">
        <f t="shared" si="62"/>
        <v>1.388888888888884E-3</v>
      </c>
      <c r="S118" s="36">
        <f t="shared" si="63"/>
        <v>1.6666666666666718E-2</v>
      </c>
      <c r="T118" s="36">
        <f t="shared" si="65"/>
        <v>6.2500000000000888E-3</v>
      </c>
      <c r="U118" s="35">
        <v>10.6</v>
      </c>
      <c r="V118" s="35">
        <f>INDEX('Počty dní'!F:J,MATCH(E118,'Počty dní'!C:C,0),4)</f>
        <v>47</v>
      </c>
      <c r="W118" s="66">
        <f t="shared" si="64"/>
        <v>498.2</v>
      </c>
    </row>
    <row r="119" spans="1:24" x14ac:dyDescent="0.3">
      <c r="A119" s="160">
        <v>208</v>
      </c>
      <c r="B119" s="35">
        <v>2108</v>
      </c>
      <c r="C119" s="98" t="s">
        <v>18</v>
      </c>
      <c r="D119" s="130"/>
      <c r="E119" s="98" t="str">
        <f t="shared" si="66"/>
        <v>X</v>
      </c>
      <c r="F119" s="98" t="s">
        <v>129</v>
      </c>
      <c r="G119" s="98">
        <v>14</v>
      </c>
      <c r="H119" s="98" t="str">
        <f t="shared" si="59"/>
        <v>XXX158/14</v>
      </c>
      <c r="I119" s="205" t="s">
        <v>65</v>
      </c>
      <c r="J119" s="103" t="s">
        <v>65</v>
      </c>
      <c r="K119" s="99">
        <v>0.66805555555555562</v>
      </c>
      <c r="L119" s="100">
        <v>0.66875000000000007</v>
      </c>
      <c r="M119" s="98" t="s">
        <v>81</v>
      </c>
      <c r="N119" s="100">
        <v>0.69374999999999998</v>
      </c>
      <c r="O119" s="98" t="s">
        <v>21</v>
      </c>
      <c r="P119" s="35" t="str">
        <f t="shared" si="60"/>
        <v>OK</v>
      </c>
      <c r="Q119" s="36">
        <f t="shared" si="61"/>
        <v>2.4999999999999911E-2</v>
      </c>
      <c r="R119" s="36">
        <f t="shared" si="62"/>
        <v>6.9444444444444198E-4</v>
      </c>
      <c r="S119" s="36">
        <f t="shared" si="63"/>
        <v>2.5694444444444353E-2</v>
      </c>
      <c r="T119" s="36">
        <f t="shared" si="65"/>
        <v>0</v>
      </c>
      <c r="U119" s="35">
        <v>23.4</v>
      </c>
      <c r="V119" s="35">
        <f>INDEX('Počty dní'!F:J,MATCH(E119,'Počty dní'!C:C,0),4)</f>
        <v>47</v>
      </c>
      <c r="W119" s="66">
        <f t="shared" si="64"/>
        <v>1099.8</v>
      </c>
      <c r="X119" s="2"/>
    </row>
    <row r="120" spans="1:24" x14ac:dyDescent="0.3">
      <c r="A120" s="160">
        <v>208</v>
      </c>
      <c r="B120" s="35">
        <v>2108</v>
      </c>
      <c r="C120" s="98" t="s">
        <v>18</v>
      </c>
      <c r="D120" s="130"/>
      <c r="E120" s="98" t="str">
        <f t="shared" si="66"/>
        <v>X</v>
      </c>
      <c r="F120" s="98" t="s">
        <v>129</v>
      </c>
      <c r="G120" s="98">
        <v>19</v>
      </c>
      <c r="H120" s="98" t="str">
        <f t="shared" si="59"/>
        <v>XXX158/19</v>
      </c>
      <c r="I120" s="205" t="s">
        <v>65</v>
      </c>
      <c r="J120" s="103" t="s">
        <v>65</v>
      </c>
      <c r="K120" s="99">
        <v>0.69444444444444453</v>
      </c>
      <c r="L120" s="100">
        <v>0.69652777777777775</v>
      </c>
      <c r="M120" s="98" t="s">
        <v>21</v>
      </c>
      <c r="N120" s="100">
        <v>0.73541666666666661</v>
      </c>
      <c r="O120" s="98" t="s">
        <v>75</v>
      </c>
      <c r="P120" s="35" t="str">
        <f t="shared" si="60"/>
        <v>OK</v>
      </c>
      <c r="Q120" s="36">
        <f t="shared" si="61"/>
        <v>3.8888888888888862E-2</v>
      </c>
      <c r="R120" s="36">
        <f t="shared" si="62"/>
        <v>2.0833333333332149E-3</v>
      </c>
      <c r="S120" s="36">
        <f t="shared" si="63"/>
        <v>4.0972222222222077E-2</v>
      </c>
      <c r="T120" s="36">
        <f t="shared" si="65"/>
        <v>6.94444444444553E-4</v>
      </c>
      <c r="U120" s="35">
        <v>33</v>
      </c>
      <c r="V120" s="35">
        <f>INDEX('Počty dní'!F:J,MATCH(E120,'Počty dní'!C:C,0),4)</f>
        <v>47</v>
      </c>
      <c r="W120" s="66">
        <f t="shared" si="64"/>
        <v>1551</v>
      </c>
      <c r="X120" s="2"/>
    </row>
    <row r="121" spans="1:24" x14ac:dyDescent="0.3">
      <c r="A121" s="160">
        <v>208</v>
      </c>
      <c r="B121" s="35">
        <v>2108</v>
      </c>
      <c r="C121" s="98" t="s">
        <v>18</v>
      </c>
      <c r="D121" s="130"/>
      <c r="E121" s="98" t="str">
        <f t="shared" si="66"/>
        <v>X</v>
      </c>
      <c r="F121" s="98" t="s">
        <v>129</v>
      </c>
      <c r="G121" s="98">
        <v>18</v>
      </c>
      <c r="H121" s="98" t="str">
        <f t="shared" si="59"/>
        <v>XXX158/18</v>
      </c>
      <c r="I121" s="205" t="s">
        <v>65</v>
      </c>
      <c r="J121" s="103" t="s">
        <v>65</v>
      </c>
      <c r="K121" s="99">
        <v>0.76250000000000007</v>
      </c>
      <c r="L121" s="100">
        <v>0.76458333333333339</v>
      </c>
      <c r="M121" s="98" t="s">
        <v>75</v>
      </c>
      <c r="N121" s="100">
        <v>0.8041666666666667</v>
      </c>
      <c r="O121" s="98" t="s">
        <v>21</v>
      </c>
      <c r="P121" s="35" t="str">
        <f t="shared" si="60"/>
        <v>OK</v>
      </c>
      <c r="Q121" s="36">
        <f t="shared" si="61"/>
        <v>3.9583333333333304E-2</v>
      </c>
      <c r="R121" s="36">
        <f t="shared" si="62"/>
        <v>2.0833333333333259E-3</v>
      </c>
      <c r="S121" s="36">
        <f t="shared" si="63"/>
        <v>4.166666666666663E-2</v>
      </c>
      <c r="T121" s="36">
        <f t="shared" si="65"/>
        <v>2.7083333333333459E-2</v>
      </c>
      <c r="U121" s="35">
        <v>33</v>
      </c>
      <c r="V121" s="35">
        <f>INDEX('Počty dní'!F:J,MATCH(E121,'Počty dní'!C:C,0),4)</f>
        <v>47</v>
      </c>
      <c r="W121" s="66">
        <f t="shared" si="64"/>
        <v>1551</v>
      </c>
      <c r="X121" s="2"/>
    </row>
    <row r="122" spans="1:24" s="2" customFormat="1" x14ac:dyDescent="0.3">
      <c r="A122" s="160">
        <v>208</v>
      </c>
      <c r="B122" s="35">
        <v>2108</v>
      </c>
      <c r="C122" s="98" t="s">
        <v>18</v>
      </c>
      <c r="D122" s="130"/>
      <c r="E122" s="98" t="str">
        <f>CONCATENATE(C122,D122)</f>
        <v>X</v>
      </c>
      <c r="F122" s="34" t="s">
        <v>128</v>
      </c>
      <c r="G122" s="98">
        <v>23</v>
      </c>
      <c r="H122" s="98" t="str">
        <f t="shared" si="59"/>
        <v>XXX157/23</v>
      </c>
      <c r="I122" s="208" t="s">
        <v>65</v>
      </c>
      <c r="J122" s="103" t="s">
        <v>65</v>
      </c>
      <c r="K122" s="136">
        <v>0.81736111111111109</v>
      </c>
      <c r="L122" s="137">
        <v>0.81944444444444453</v>
      </c>
      <c r="M122" s="98" t="s">
        <v>21</v>
      </c>
      <c r="N122" s="137">
        <v>0.84583333333333333</v>
      </c>
      <c r="O122" s="98" t="s">
        <v>75</v>
      </c>
      <c r="P122" s="35" t="str">
        <f t="shared" si="60"/>
        <v>OK</v>
      </c>
      <c r="Q122" s="36">
        <f t="shared" si="61"/>
        <v>2.6388888888888795E-2</v>
      </c>
      <c r="R122" s="36">
        <f t="shared" si="62"/>
        <v>2.083333333333437E-3</v>
      </c>
      <c r="S122" s="36">
        <f t="shared" si="63"/>
        <v>2.8472222222222232E-2</v>
      </c>
      <c r="T122" s="36">
        <f t="shared" si="65"/>
        <v>1.3194444444444398E-2</v>
      </c>
      <c r="U122" s="35">
        <v>20.2</v>
      </c>
      <c r="V122" s="35">
        <f>INDEX('Počty dní'!F:J,MATCH(E122,'Počty dní'!C:C,0),4)</f>
        <v>47</v>
      </c>
      <c r="W122" s="66">
        <f t="shared" si="64"/>
        <v>949.4</v>
      </c>
    </row>
    <row r="123" spans="1:24" x14ac:dyDescent="0.3">
      <c r="A123" s="160">
        <v>208</v>
      </c>
      <c r="B123" s="35">
        <v>2108</v>
      </c>
      <c r="C123" s="98" t="s">
        <v>18</v>
      </c>
      <c r="D123" s="130"/>
      <c r="E123" s="98" t="str">
        <f>CONCATENATE(C123,D123)</f>
        <v>X</v>
      </c>
      <c r="F123" s="98" t="s">
        <v>129</v>
      </c>
      <c r="G123" s="98">
        <v>20</v>
      </c>
      <c r="H123" s="98" t="str">
        <f t="shared" si="59"/>
        <v>XXX158/20</v>
      </c>
      <c r="I123" s="205" t="s">
        <v>65</v>
      </c>
      <c r="J123" s="103" t="s">
        <v>65</v>
      </c>
      <c r="K123" s="99">
        <v>0.85069444444444453</v>
      </c>
      <c r="L123" s="100">
        <v>0.85277777777777775</v>
      </c>
      <c r="M123" s="98" t="s">
        <v>75</v>
      </c>
      <c r="N123" s="100">
        <v>0.88750000000000007</v>
      </c>
      <c r="O123" s="98" t="s">
        <v>21</v>
      </c>
      <c r="P123" s="35" t="str">
        <f t="shared" si="60"/>
        <v>OK</v>
      </c>
      <c r="Q123" s="36">
        <f t="shared" si="61"/>
        <v>3.4722222222222321E-2</v>
      </c>
      <c r="R123" s="36">
        <f t="shared" si="62"/>
        <v>2.0833333333332149E-3</v>
      </c>
      <c r="S123" s="36">
        <f t="shared" si="63"/>
        <v>3.6805555555555536E-2</v>
      </c>
      <c r="T123" s="36">
        <f t="shared" si="65"/>
        <v>4.8611111111112049E-3</v>
      </c>
      <c r="U123" s="35">
        <v>33</v>
      </c>
      <c r="V123" s="35">
        <f>INDEX('Počty dní'!F:J,MATCH(E123,'Počty dní'!C:C,0),4)</f>
        <v>47</v>
      </c>
      <c r="W123" s="66">
        <f t="shared" si="64"/>
        <v>1551</v>
      </c>
      <c r="X123" s="2"/>
    </row>
    <row r="124" spans="1:24" ht="15" thickBot="1" x14ac:dyDescent="0.35">
      <c r="A124" s="161">
        <v>208</v>
      </c>
      <c r="B124" s="37">
        <v>2108</v>
      </c>
      <c r="C124" s="110" t="s">
        <v>18</v>
      </c>
      <c r="D124" s="156"/>
      <c r="E124" s="110" t="str">
        <f>CONCATENATE(C124,D124)</f>
        <v>X</v>
      </c>
      <c r="F124" s="110" t="s">
        <v>129</v>
      </c>
      <c r="G124" s="110">
        <v>23</v>
      </c>
      <c r="H124" s="110" t="str">
        <f t="shared" si="59"/>
        <v>XXX158/23</v>
      </c>
      <c r="I124" s="207" t="s">
        <v>65</v>
      </c>
      <c r="J124" s="151" t="s">
        <v>65</v>
      </c>
      <c r="K124" s="111">
        <v>0.93194444444444446</v>
      </c>
      <c r="L124" s="112">
        <v>0.93402777777777779</v>
      </c>
      <c r="M124" s="110" t="s">
        <v>21</v>
      </c>
      <c r="N124" s="112">
        <v>0.96875</v>
      </c>
      <c r="O124" s="110" t="s">
        <v>75</v>
      </c>
      <c r="P124" s="75"/>
      <c r="Q124" s="68">
        <f t="shared" si="61"/>
        <v>3.472222222222221E-2</v>
      </c>
      <c r="R124" s="68">
        <f t="shared" si="62"/>
        <v>2.0833333333333259E-3</v>
      </c>
      <c r="S124" s="68">
        <f t="shared" si="63"/>
        <v>3.6805555555555536E-2</v>
      </c>
      <c r="T124" s="68">
        <f t="shared" si="65"/>
        <v>4.4444444444444398E-2</v>
      </c>
      <c r="U124" s="37">
        <v>33</v>
      </c>
      <c r="V124" s="37">
        <f>INDEX('Počty dní'!F:J,MATCH(E124,'Počty dní'!C:C,0),4)</f>
        <v>47</v>
      </c>
      <c r="W124" s="77">
        <f t="shared" si="64"/>
        <v>1551</v>
      </c>
      <c r="X124" s="2"/>
    </row>
    <row r="125" spans="1:24" ht="15" thickBot="1" x14ac:dyDescent="0.35">
      <c r="A125" s="115" t="str">
        <f ca="1">CONCATENATE(INDIRECT("R[-3]C[0]",FALSE),"celkem")</f>
        <v>208celkem</v>
      </c>
      <c r="B125" s="70"/>
      <c r="C125" s="70" t="str">
        <f ca="1">INDIRECT("R[-1]C[12]",FALSE)</f>
        <v>Přibyslav,,Bechyňovo nám.</v>
      </c>
      <c r="D125" s="80"/>
      <c r="E125" s="70"/>
      <c r="F125" s="80"/>
      <c r="G125" s="70"/>
      <c r="H125" s="116"/>
      <c r="I125" s="117"/>
      <c r="J125" s="118" t="str">
        <f ca="1">INDIRECT("R[-3]C[0]",FALSE)</f>
        <v>S</v>
      </c>
      <c r="K125" s="119"/>
      <c r="L125" s="120"/>
      <c r="M125" s="121"/>
      <c r="N125" s="120"/>
      <c r="O125" s="122"/>
      <c r="P125" s="70"/>
      <c r="Q125" s="71">
        <f>SUM(Q106:Q124)</f>
        <v>0.44791666666666652</v>
      </c>
      <c r="R125" s="71">
        <f>SUM(R106:R124)</f>
        <v>2.9861111111110894E-2</v>
      </c>
      <c r="S125" s="71">
        <f>SUM(S106:S124)</f>
        <v>0.47777777777777741</v>
      </c>
      <c r="T125" s="71">
        <f>SUM(T106:T124)</f>
        <v>0.29861111111111149</v>
      </c>
      <c r="U125" s="72">
        <f>SUM(U106:U124)</f>
        <v>383.2</v>
      </c>
      <c r="V125" s="73"/>
      <c r="W125" s="74">
        <f>SUM(W106:W124)</f>
        <v>18010.400000000001</v>
      </c>
      <c r="X125" s="2"/>
    </row>
    <row r="126" spans="1:24" x14ac:dyDescent="0.3">
      <c r="C126" s="43"/>
      <c r="E126" s="43"/>
      <c r="L126" s="139"/>
      <c r="M126" s="43"/>
      <c r="N126" s="139"/>
      <c r="O126" s="43"/>
      <c r="U126" s="30"/>
      <c r="V126" s="43"/>
      <c r="W126" s="43"/>
      <c r="X126" s="2"/>
    </row>
    <row r="127" spans="1:24" s="2" customFormat="1" ht="15" thickBot="1" x14ac:dyDescent="0.35">
      <c r="A127" s="43"/>
      <c r="B127" s="43"/>
      <c r="C127" s="43"/>
      <c r="D127" s="147"/>
      <c r="E127" s="43"/>
      <c r="F127" s="43"/>
      <c r="G127" s="43"/>
      <c r="H127" s="43"/>
      <c r="I127" s="210"/>
      <c r="J127" s="147"/>
      <c r="K127" s="153"/>
      <c r="L127" s="154"/>
      <c r="M127" s="43"/>
      <c r="N127" s="154"/>
      <c r="O127" s="43"/>
      <c r="P127" s="45"/>
      <c r="Q127" s="43"/>
      <c r="R127" s="28"/>
      <c r="S127" s="43"/>
      <c r="T127" s="43"/>
      <c r="U127" s="44"/>
      <c r="V127" s="43"/>
      <c r="W127" s="43"/>
    </row>
    <row r="128" spans="1:24" s="2" customFormat="1" x14ac:dyDescent="0.3">
      <c r="A128" s="157">
        <v>209</v>
      </c>
      <c r="B128" s="32">
        <v>2109</v>
      </c>
      <c r="C128" s="91" t="s">
        <v>18</v>
      </c>
      <c r="D128" s="148"/>
      <c r="E128" s="91" t="str">
        <f t="shared" ref="E128:E136" si="67">CONCATENATE(C128,D128)</f>
        <v>X</v>
      </c>
      <c r="F128" s="91" t="s">
        <v>129</v>
      </c>
      <c r="G128" s="91">
        <v>1</v>
      </c>
      <c r="H128" s="91" t="str">
        <f t="shared" ref="H128:H136" si="68">CONCATENATE(F128,"/",G128)</f>
        <v>XXX158/1</v>
      </c>
      <c r="I128" s="209" t="s">
        <v>65</v>
      </c>
      <c r="J128" s="90" t="s">
        <v>64</v>
      </c>
      <c r="K128" s="158">
        <v>0.19444444444444445</v>
      </c>
      <c r="L128" s="159">
        <v>0.19583333333333333</v>
      </c>
      <c r="M128" s="91" t="s">
        <v>82</v>
      </c>
      <c r="N128" s="159">
        <v>0.21597222222222223</v>
      </c>
      <c r="O128" s="91" t="s">
        <v>75</v>
      </c>
      <c r="P128" s="32" t="str">
        <f t="shared" ref="P128:P135" si="69">IF(M129=O128,"OK","POZOR")</f>
        <v>OK</v>
      </c>
      <c r="Q128" s="67">
        <f t="shared" ref="Q128:Q136" si="70">IF(ISNUMBER(G128),N128-L128,IF(F128="přejezd",N128-L128,0))</f>
        <v>2.0138888888888901E-2</v>
      </c>
      <c r="R128" s="67">
        <f t="shared" ref="R128:R136" si="71">IF(ISNUMBER(G128),L128-K128,0)</f>
        <v>1.388888888888884E-3</v>
      </c>
      <c r="S128" s="67">
        <f t="shared" ref="S128:S136" si="72">Q128+R128</f>
        <v>2.1527777777777785E-2</v>
      </c>
      <c r="T128" s="67"/>
      <c r="U128" s="32">
        <v>17.3</v>
      </c>
      <c r="V128" s="32">
        <f>INDEX('Počty dní'!F:J,MATCH(E128,'Počty dní'!C:C,0),4)</f>
        <v>47</v>
      </c>
      <c r="W128" s="76">
        <f t="shared" ref="W128:W136" si="73">V128*U128</f>
        <v>813.1</v>
      </c>
    </row>
    <row r="129" spans="1:24" s="2" customFormat="1" x14ac:dyDescent="0.3">
      <c r="A129" s="160">
        <v>209</v>
      </c>
      <c r="B129" s="35">
        <v>2109</v>
      </c>
      <c r="C129" s="98" t="s">
        <v>18</v>
      </c>
      <c r="D129" s="130"/>
      <c r="E129" s="98" t="str">
        <f t="shared" si="67"/>
        <v>X</v>
      </c>
      <c r="F129" s="34" t="s">
        <v>128</v>
      </c>
      <c r="G129" s="98">
        <v>4</v>
      </c>
      <c r="H129" s="98" t="str">
        <f t="shared" si="68"/>
        <v>XXX157/4</v>
      </c>
      <c r="I129" s="208" t="s">
        <v>65</v>
      </c>
      <c r="J129" s="97" t="s">
        <v>64</v>
      </c>
      <c r="K129" s="136">
        <v>0.21597222222222223</v>
      </c>
      <c r="L129" s="137">
        <v>0.21736111111111112</v>
      </c>
      <c r="M129" s="98" t="s">
        <v>75</v>
      </c>
      <c r="N129" s="137">
        <v>0.23819444444444446</v>
      </c>
      <c r="O129" s="98" t="s">
        <v>21</v>
      </c>
      <c r="P129" s="35" t="str">
        <f t="shared" si="69"/>
        <v>OK</v>
      </c>
      <c r="Q129" s="36">
        <f t="shared" si="70"/>
        <v>2.0833333333333343E-2</v>
      </c>
      <c r="R129" s="36">
        <f t="shared" si="71"/>
        <v>1.388888888888884E-3</v>
      </c>
      <c r="S129" s="36">
        <f t="shared" si="72"/>
        <v>2.2222222222222227E-2</v>
      </c>
      <c r="T129" s="36">
        <f t="shared" ref="T129:T136" si="74">K129-N128</f>
        <v>0</v>
      </c>
      <c r="U129" s="35">
        <v>17.7</v>
      </c>
      <c r="V129" s="35">
        <f>INDEX('Počty dní'!F:J,MATCH(E129,'Počty dní'!C:C,0),4)</f>
        <v>47</v>
      </c>
      <c r="W129" s="66">
        <f t="shared" si="73"/>
        <v>831.9</v>
      </c>
    </row>
    <row r="130" spans="1:24" s="2" customFormat="1" x14ac:dyDescent="0.3">
      <c r="A130" s="160">
        <v>209</v>
      </c>
      <c r="B130" s="35">
        <v>2109</v>
      </c>
      <c r="C130" s="98" t="s">
        <v>18</v>
      </c>
      <c r="D130" s="130"/>
      <c r="E130" s="98" t="str">
        <f t="shared" si="67"/>
        <v>X</v>
      </c>
      <c r="F130" s="34" t="s">
        <v>128</v>
      </c>
      <c r="G130" s="98">
        <v>3</v>
      </c>
      <c r="H130" s="98" t="str">
        <f t="shared" si="68"/>
        <v>XXX157/3</v>
      </c>
      <c r="I130" s="208" t="s">
        <v>65</v>
      </c>
      <c r="J130" s="97" t="s">
        <v>64</v>
      </c>
      <c r="K130" s="136">
        <v>0.24861111111111112</v>
      </c>
      <c r="L130" s="137">
        <v>0.25</v>
      </c>
      <c r="M130" s="98" t="s">
        <v>21</v>
      </c>
      <c r="N130" s="137">
        <v>0.27638888888888885</v>
      </c>
      <c r="O130" s="98" t="s">
        <v>75</v>
      </c>
      <c r="P130" s="35" t="str">
        <f t="shared" si="69"/>
        <v>OK</v>
      </c>
      <c r="Q130" s="36">
        <f t="shared" si="70"/>
        <v>2.6388888888888851E-2</v>
      </c>
      <c r="R130" s="36">
        <f t="shared" si="71"/>
        <v>1.388888888888884E-3</v>
      </c>
      <c r="S130" s="36">
        <f t="shared" si="72"/>
        <v>2.7777777777777735E-2</v>
      </c>
      <c r="T130" s="36">
        <f t="shared" si="74"/>
        <v>1.0416666666666657E-2</v>
      </c>
      <c r="U130" s="35">
        <v>20.2</v>
      </c>
      <c r="V130" s="35">
        <f>INDEX('Počty dní'!F:J,MATCH(E130,'Počty dní'!C:C,0),4)</f>
        <v>47</v>
      </c>
      <c r="W130" s="66">
        <f t="shared" si="73"/>
        <v>949.4</v>
      </c>
    </row>
    <row r="131" spans="1:24" s="2" customFormat="1" x14ac:dyDescent="0.3">
      <c r="A131" s="160">
        <v>209</v>
      </c>
      <c r="B131" s="35">
        <v>2109</v>
      </c>
      <c r="C131" s="98" t="s">
        <v>18</v>
      </c>
      <c r="D131" s="130"/>
      <c r="E131" s="98" t="str">
        <f t="shared" si="67"/>
        <v>X</v>
      </c>
      <c r="F131" s="34" t="s">
        <v>128</v>
      </c>
      <c r="G131" s="98">
        <v>8</v>
      </c>
      <c r="H131" s="98" t="str">
        <f t="shared" si="68"/>
        <v>XXX157/8</v>
      </c>
      <c r="I131" s="208" t="s">
        <v>64</v>
      </c>
      <c r="J131" s="97" t="s">
        <v>64</v>
      </c>
      <c r="K131" s="136">
        <v>0.27638888888888885</v>
      </c>
      <c r="L131" s="137">
        <v>0.27777777777777779</v>
      </c>
      <c r="M131" s="98" t="s">
        <v>75</v>
      </c>
      <c r="N131" s="137">
        <v>0.30416666666666664</v>
      </c>
      <c r="O131" s="98" t="s">
        <v>21</v>
      </c>
      <c r="P131" s="35" t="str">
        <f>IF(M220=O131,"OK","POZOR")</f>
        <v>OK</v>
      </c>
      <c r="Q131" s="36">
        <f t="shared" si="70"/>
        <v>2.6388888888888851E-2</v>
      </c>
      <c r="R131" s="36">
        <f t="shared" si="71"/>
        <v>1.3888888888889395E-3</v>
      </c>
      <c r="S131" s="36">
        <f t="shared" si="72"/>
        <v>2.777777777777779E-2</v>
      </c>
      <c r="T131" s="36">
        <f t="shared" si="74"/>
        <v>0</v>
      </c>
      <c r="U131" s="35">
        <v>20.2</v>
      </c>
      <c r="V131" s="35">
        <f>INDEX('Počty dní'!F:J,MATCH(E131,'Počty dní'!C:C,0),4)</f>
        <v>47</v>
      </c>
      <c r="W131" s="66">
        <f t="shared" si="73"/>
        <v>949.4</v>
      </c>
    </row>
    <row r="132" spans="1:24" x14ac:dyDescent="0.3">
      <c r="A132" s="160">
        <v>209</v>
      </c>
      <c r="B132" s="35">
        <v>2109</v>
      </c>
      <c r="C132" s="34" t="s">
        <v>18</v>
      </c>
      <c r="D132" s="103"/>
      <c r="E132" s="34" t="str">
        <f>CONCATENATE(C132,D132)</f>
        <v>X</v>
      </c>
      <c r="F132" s="34" t="s">
        <v>134</v>
      </c>
      <c r="G132" s="34">
        <v>11</v>
      </c>
      <c r="H132" s="34" t="str">
        <f>CONCATENATE(F132,"/",G132)</f>
        <v>XXX200/11</v>
      </c>
      <c r="I132" s="206" t="s">
        <v>64</v>
      </c>
      <c r="J132" s="103" t="s">
        <v>64</v>
      </c>
      <c r="K132" s="104">
        <v>0.34930555555555554</v>
      </c>
      <c r="L132" s="105">
        <v>0.3527777777777778</v>
      </c>
      <c r="M132" s="34" t="s">
        <v>21</v>
      </c>
      <c r="N132" s="105">
        <v>0.3888888888888889</v>
      </c>
      <c r="O132" s="34" t="s">
        <v>62</v>
      </c>
      <c r="P132" s="35" t="str">
        <f>IF(M610=O132,"OK","POZOR")</f>
        <v>OK</v>
      </c>
      <c r="Q132" s="36">
        <f t="shared" si="70"/>
        <v>3.6111111111111094E-2</v>
      </c>
      <c r="R132" s="36">
        <f t="shared" si="71"/>
        <v>3.4722222222222654E-3</v>
      </c>
      <c r="S132" s="36">
        <f t="shared" si="72"/>
        <v>3.9583333333333359E-2</v>
      </c>
      <c r="T132" s="36">
        <f t="shared" si="74"/>
        <v>4.5138888888888895E-2</v>
      </c>
      <c r="U132" s="35">
        <v>38.1</v>
      </c>
      <c r="V132" s="35">
        <f>INDEX('Počty dní'!F:J,MATCH(E132,'Počty dní'!C:C,0),4)</f>
        <v>47</v>
      </c>
      <c r="W132" s="65">
        <f>V132*U132</f>
        <v>1790.7</v>
      </c>
      <c r="X132" s="2"/>
    </row>
    <row r="133" spans="1:24" x14ac:dyDescent="0.3">
      <c r="A133" s="160">
        <v>209</v>
      </c>
      <c r="B133" s="35">
        <v>2109</v>
      </c>
      <c r="C133" s="34" t="s">
        <v>18</v>
      </c>
      <c r="D133" s="103"/>
      <c r="E133" s="34" t="str">
        <f>CONCATENATE(C133,D133)</f>
        <v>X</v>
      </c>
      <c r="F133" s="34" t="s">
        <v>134</v>
      </c>
      <c r="G133" s="34">
        <v>16</v>
      </c>
      <c r="H133" s="34" t="str">
        <f>CONCATENATE(F133,"/",G133)</f>
        <v>XXX200/16</v>
      </c>
      <c r="I133" s="206" t="s">
        <v>64</v>
      </c>
      <c r="J133" s="103" t="s">
        <v>64</v>
      </c>
      <c r="K133" s="176">
        <v>0.56388888888888888</v>
      </c>
      <c r="L133" s="149">
        <v>0.56874999999999998</v>
      </c>
      <c r="M133" s="102" t="s">
        <v>62</v>
      </c>
      <c r="N133" s="149">
        <v>0.60555555555555551</v>
      </c>
      <c r="O133" s="102" t="s">
        <v>21</v>
      </c>
      <c r="P133" s="35" t="str">
        <f t="shared" si="69"/>
        <v>OK</v>
      </c>
      <c r="Q133" s="36">
        <f t="shared" si="70"/>
        <v>3.6805555555555536E-2</v>
      </c>
      <c r="R133" s="36">
        <f t="shared" si="71"/>
        <v>4.8611111111110938E-3</v>
      </c>
      <c r="S133" s="36">
        <f t="shared" si="72"/>
        <v>4.166666666666663E-2</v>
      </c>
      <c r="T133" s="36">
        <f t="shared" si="74"/>
        <v>0.17499999999999999</v>
      </c>
      <c r="U133" s="35">
        <v>38.1</v>
      </c>
      <c r="V133" s="35">
        <f>INDEX('Počty dní'!F:J,MATCH(E133,'Počty dní'!C:C,0),4)</f>
        <v>47</v>
      </c>
      <c r="W133" s="65">
        <f>V133*U133</f>
        <v>1790.7</v>
      </c>
    </row>
    <row r="134" spans="1:24" x14ac:dyDescent="0.3">
      <c r="A134" s="160">
        <v>209</v>
      </c>
      <c r="B134" s="35">
        <v>2109</v>
      </c>
      <c r="C134" s="35" t="s">
        <v>18</v>
      </c>
      <c r="D134" s="163"/>
      <c r="E134" s="98" t="str">
        <f>CONCATENATE(C134,D134)</f>
        <v>X</v>
      </c>
      <c r="F134" s="35" t="s">
        <v>107</v>
      </c>
      <c r="G134" s="132">
        <v>21</v>
      </c>
      <c r="H134" s="35" t="str">
        <f>CONCATENATE(F134,"/",G134)</f>
        <v>XXX110/21</v>
      </c>
      <c r="I134" s="97" t="s">
        <v>64</v>
      </c>
      <c r="J134" s="103" t="s">
        <v>64</v>
      </c>
      <c r="K134" s="99">
        <v>0.60555555555555551</v>
      </c>
      <c r="L134" s="131">
        <v>0.60763888888888895</v>
      </c>
      <c r="M134" s="101" t="s">
        <v>21</v>
      </c>
      <c r="N134" s="163">
        <v>0.65972222222222221</v>
      </c>
      <c r="O134" s="102" t="s">
        <v>84</v>
      </c>
      <c r="P134" s="35" t="str">
        <f t="shared" si="69"/>
        <v>OK</v>
      </c>
      <c r="Q134" s="36">
        <f t="shared" si="70"/>
        <v>5.2083333333333259E-2</v>
      </c>
      <c r="R134" s="36">
        <f t="shared" si="71"/>
        <v>2.083333333333437E-3</v>
      </c>
      <c r="S134" s="36">
        <f t="shared" si="72"/>
        <v>5.4166666666666696E-2</v>
      </c>
      <c r="T134" s="36">
        <f t="shared" si="74"/>
        <v>0</v>
      </c>
      <c r="U134" s="35">
        <v>49.2</v>
      </c>
      <c r="V134" s="35">
        <f>INDEX('Počty dní'!F:J,MATCH(E134,'Počty dní'!C:C,0),4)</f>
        <v>47</v>
      </c>
      <c r="W134" s="65">
        <f>V134*U134</f>
        <v>2312.4</v>
      </c>
      <c r="X134" s="2"/>
    </row>
    <row r="135" spans="1:24" x14ac:dyDescent="0.3">
      <c r="A135" s="160">
        <v>209</v>
      </c>
      <c r="B135" s="35">
        <v>2109</v>
      </c>
      <c r="C135" s="35" t="s">
        <v>18</v>
      </c>
      <c r="D135" s="131"/>
      <c r="E135" s="98" t="str">
        <f>CONCATENATE(C135,D135)</f>
        <v>X</v>
      </c>
      <c r="F135" s="35" t="s">
        <v>107</v>
      </c>
      <c r="G135" s="132">
        <v>28</v>
      </c>
      <c r="H135" s="35" t="str">
        <f>CONCATENATE(F135,"/",G135)</f>
        <v>XXX110/28</v>
      </c>
      <c r="I135" s="97" t="s">
        <v>64</v>
      </c>
      <c r="J135" s="103" t="s">
        <v>64</v>
      </c>
      <c r="K135" s="99">
        <v>0.67013888888888884</v>
      </c>
      <c r="L135" s="131">
        <v>0.67361111111111116</v>
      </c>
      <c r="M135" s="102" t="s">
        <v>84</v>
      </c>
      <c r="N135" s="100">
        <v>0.72569444444444453</v>
      </c>
      <c r="O135" s="101" t="s">
        <v>21</v>
      </c>
      <c r="P135" s="35" t="str">
        <f t="shared" si="69"/>
        <v>OK</v>
      </c>
      <c r="Q135" s="36">
        <f t="shared" si="70"/>
        <v>5.208333333333337E-2</v>
      </c>
      <c r="R135" s="36">
        <f t="shared" si="71"/>
        <v>3.4722222222223209E-3</v>
      </c>
      <c r="S135" s="36">
        <f t="shared" si="72"/>
        <v>5.5555555555555691E-2</v>
      </c>
      <c r="T135" s="36">
        <f t="shared" si="74"/>
        <v>1.041666666666663E-2</v>
      </c>
      <c r="U135" s="35">
        <v>49.2</v>
      </c>
      <c r="V135" s="35">
        <f>INDEX('Počty dní'!F:J,MATCH(E135,'Počty dní'!C:C,0),4)</f>
        <v>47</v>
      </c>
      <c r="W135" s="65">
        <f>V135*U135</f>
        <v>2312.4</v>
      </c>
      <c r="X135" s="2"/>
    </row>
    <row r="136" spans="1:24" ht="15" thickBot="1" x14ac:dyDescent="0.35">
      <c r="A136" s="161">
        <v>209</v>
      </c>
      <c r="B136" s="37">
        <v>2109</v>
      </c>
      <c r="C136" s="110" t="s">
        <v>18</v>
      </c>
      <c r="D136" s="156"/>
      <c r="E136" s="110" t="str">
        <f t="shared" si="67"/>
        <v>X</v>
      </c>
      <c r="F136" s="110" t="s">
        <v>129</v>
      </c>
      <c r="G136" s="110">
        <v>21</v>
      </c>
      <c r="H136" s="110" t="str">
        <f t="shared" si="68"/>
        <v>XXX158/21</v>
      </c>
      <c r="I136" s="207" t="s">
        <v>65</v>
      </c>
      <c r="J136" s="109" t="s">
        <v>64</v>
      </c>
      <c r="K136" s="111">
        <v>0.77777777777777779</v>
      </c>
      <c r="L136" s="112">
        <v>0.77986111111111101</v>
      </c>
      <c r="M136" s="110" t="s">
        <v>21</v>
      </c>
      <c r="N136" s="112">
        <v>0.80763888888888891</v>
      </c>
      <c r="O136" s="110" t="s">
        <v>81</v>
      </c>
      <c r="P136" s="75"/>
      <c r="Q136" s="68">
        <f t="shared" si="70"/>
        <v>2.7777777777777901E-2</v>
      </c>
      <c r="R136" s="68">
        <f t="shared" si="71"/>
        <v>2.0833333333332149E-3</v>
      </c>
      <c r="S136" s="68">
        <f t="shared" si="72"/>
        <v>2.9861111111111116E-2</v>
      </c>
      <c r="T136" s="68">
        <f t="shared" si="74"/>
        <v>5.2083333333333259E-2</v>
      </c>
      <c r="U136" s="37">
        <v>23.4</v>
      </c>
      <c r="V136" s="37">
        <f>INDEX('Počty dní'!F:J,MATCH(E136,'Počty dní'!C:C,0),4)</f>
        <v>47</v>
      </c>
      <c r="W136" s="77">
        <f t="shared" si="73"/>
        <v>1099.8</v>
      </c>
      <c r="X136" s="2"/>
    </row>
    <row r="137" spans="1:24" ht="15" thickBot="1" x14ac:dyDescent="0.35">
      <c r="A137" s="115" t="str">
        <f ca="1">CONCATENATE(INDIRECT("R[-3]C[0]",FALSE),"celkem")</f>
        <v>209celkem</v>
      </c>
      <c r="B137" s="70"/>
      <c r="C137" s="70" t="str">
        <f ca="1">INDIRECT("R[-1]C[12]",FALSE)</f>
        <v>Velká Losenice</v>
      </c>
      <c r="D137" s="80"/>
      <c r="E137" s="70"/>
      <c r="F137" s="80"/>
      <c r="G137" s="70"/>
      <c r="H137" s="116"/>
      <c r="I137" s="117"/>
      <c r="J137" s="118" t="str">
        <f ca="1">INDIRECT("R[-3]C[0]",FALSE)</f>
        <v>V</v>
      </c>
      <c r="K137" s="119"/>
      <c r="L137" s="120"/>
      <c r="M137" s="121"/>
      <c r="N137" s="120"/>
      <c r="O137" s="122"/>
      <c r="P137" s="70"/>
      <c r="Q137" s="71">
        <f>SUM(Q128:Q136)</f>
        <v>0.2986111111111111</v>
      </c>
      <c r="R137" s="71">
        <f>SUM(R128:R136)</f>
        <v>2.1527777777777923E-2</v>
      </c>
      <c r="S137" s="71">
        <f>SUM(S128:S136)</f>
        <v>0.32013888888888903</v>
      </c>
      <c r="T137" s="71">
        <f>SUM(T128:T136)</f>
        <v>0.2930555555555554</v>
      </c>
      <c r="U137" s="72">
        <f>SUM(U128:U136)</f>
        <v>273.39999999999998</v>
      </c>
      <c r="V137" s="73"/>
      <c r="W137" s="74">
        <f>SUM(W128:W136)</f>
        <v>12849.8</v>
      </c>
      <c r="X137" s="2"/>
    </row>
    <row r="138" spans="1:24" x14ac:dyDescent="0.3">
      <c r="D138" s="164"/>
      <c r="E138" s="43"/>
      <c r="G138" s="165"/>
      <c r="I138" s="29"/>
      <c r="K138" s="42"/>
      <c r="L138" s="167"/>
      <c r="M138" s="140"/>
      <c r="N138" s="168"/>
      <c r="O138" s="141"/>
      <c r="X138" s="2"/>
    </row>
    <row r="139" spans="1:24" s="2" customFormat="1" ht="15" thickBot="1" x14ac:dyDescent="0.35">
      <c r="A139" s="43"/>
      <c r="B139" s="43"/>
      <c r="C139" s="43"/>
      <c r="D139" s="147"/>
      <c r="E139" s="43"/>
      <c r="F139" s="43"/>
      <c r="G139" s="43"/>
      <c r="H139" s="43"/>
      <c r="I139" s="210"/>
      <c r="J139" s="147"/>
      <c r="K139" s="153"/>
      <c r="L139" s="154"/>
      <c r="M139" s="43"/>
      <c r="N139" s="154"/>
      <c r="O139" s="43"/>
      <c r="P139" s="45"/>
      <c r="Q139" s="43"/>
      <c r="R139" s="28"/>
      <c r="S139" s="43"/>
      <c r="T139" s="43"/>
      <c r="U139" s="43"/>
      <c r="V139" s="43"/>
      <c r="W139" s="43"/>
    </row>
    <row r="140" spans="1:24" s="2" customFormat="1" x14ac:dyDescent="0.3">
      <c r="A140" s="89">
        <v>210</v>
      </c>
      <c r="B140" s="32">
        <v>2110</v>
      </c>
      <c r="C140" s="32" t="s">
        <v>18</v>
      </c>
      <c r="D140" s="90"/>
      <c r="E140" s="32" t="str">
        <f t="shared" ref="E140:E153" si="75">CONCATENATE(C140,D140)</f>
        <v>X</v>
      </c>
      <c r="F140" s="32" t="s">
        <v>113</v>
      </c>
      <c r="G140" s="32">
        <v>1</v>
      </c>
      <c r="H140" s="32" t="str">
        <f t="shared" ref="H140:H153" si="76">CONCATENATE(F140,"/",G140)</f>
        <v>XXX135/1</v>
      </c>
      <c r="I140" s="204" t="s">
        <v>65</v>
      </c>
      <c r="J140" s="90" t="s">
        <v>64</v>
      </c>
      <c r="K140" s="169">
        <v>0.16874999999999998</v>
      </c>
      <c r="L140" s="170">
        <v>0.17013888888888887</v>
      </c>
      <c r="M140" s="32" t="s">
        <v>22</v>
      </c>
      <c r="N140" s="170">
        <v>0.18541666666666667</v>
      </c>
      <c r="O140" s="32" t="s">
        <v>23</v>
      </c>
      <c r="P140" s="32" t="str">
        <f t="shared" ref="P140:P152" si="77">IF(M141=O140,"OK","POZOR")</f>
        <v>OK</v>
      </c>
      <c r="Q140" s="67">
        <f t="shared" ref="Q140:Q153" si="78">IF(ISNUMBER(G140),N140-L140,IF(F140="přejezd",N140-L140,0))</f>
        <v>1.5277777777777807E-2</v>
      </c>
      <c r="R140" s="67">
        <f t="shared" ref="R140:R153" si="79">IF(ISNUMBER(G140),L140-K140,0)</f>
        <v>1.388888888888884E-3</v>
      </c>
      <c r="S140" s="67">
        <f t="shared" ref="S140:S153" si="80">Q140+R140</f>
        <v>1.6666666666666691E-2</v>
      </c>
      <c r="T140" s="67"/>
      <c r="U140" s="32">
        <v>11.1</v>
      </c>
      <c r="V140" s="32">
        <f>INDEX('Počty dní'!F:J,MATCH(E140,'Počty dní'!C:C,0),4)</f>
        <v>47</v>
      </c>
      <c r="W140" s="33">
        <f t="shared" ref="W140:W153" si="81">V140*U140</f>
        <v>521.69999999999993</v>
      </c>
    </row>
    <row r="141" spans="1:24" x14ac:dyDescent="0.3">
      <c r="A141" s="171">
        <v>210</v>
      </c>
      <c r="B141" s="35">
        <v>2110</v>
      </c>
      <c r="C141" s="34" t="s">
        <v>18</v>
      </c>
      <c r="D141" s="103"/>
      <c r="E141" s="34" t="str">
        <f t="shared" si="75"/>
        <v>X</v>
      </c>
      <c r="F141" s="34" t="s">
        <v>113</v>
      </c>
      <c r="G141" s="34">
        <v>4</v>
      </c>
      <c r="H141" s="34" t="str">
        <f t="shared" si="76"/>
        <v>XXX135/4</v>
      </c>
      <c r="I141" s="206" t="s">
        <v>65</v>
      </c>
      <c r="J141" s="103" t="s">
        <v>64</v>
      </c>
      <c r="K141" s="104">
        <v>0.18541666666666667</v>
      </c>
      <c r="L141" s="105">
        <v>0.18611111111111112</v>
      </c>
      <c r="M141" s="34" t="s">
        <v>23</v>
      </c>
      <c r="N141" s="105">
        <v>0.20138888888888887</v>
      </c>
      <c r="O141" s="34" t="s">
        <v>27</v>
      </c>
      <c r="P141" s="35" t="str">
        <f t="shared" si="77"/>
        <v>OK</v>
      </c>
      <c r="Q141" s="36">
        <f t="shared" si="78"/>
        <v>1.5277777777777751E-2</v>
      </c>
      <c r="R141" s="36">
        <f t="shared" si="79"/>
        <v>6.9444444444444198E-4</v>
      </c>
      <c r="S141" s="36">
        <f t="shared" si="80"/>
        <v>1.5972222222222193E-2</v>
      </c>
      <c r="T141" s="36">
        <f t="shared" ref="T141:T153" si="82">K141-N140</f>
        <v>0</v>
      </c>
      <c r="U141" s="35">
        <v>11.8</v>
      </c>
      <c r="V141" s="35">
        <f>INDEX('Počty dní'!F:J,MATCH(E141,'Počty dní'!C:C,0),4)</f>
        <v>47</v>
      </c>
      <c r="W141" s="65">
        <f t="shared" si="81"/>
        <v>554.6</v>
      </c>
      <c r="X141" s="2"/>
    </row>
    <row r="142" spans="1:24" x14ac:dyDescent="0.3">
      <c r="A142" s="171">
        <v>210</v>
      </c>
      <c r="B142" s="35">
        <v>2110</v>
      </c>
      <c r="C142" s="34" t="s">
        <v>18</v>
      </c>
      <c r="D142" s="103"/>
      <c r="E142" s="34" t="str">
        <f t="shared" si="75"/>
        <v>X</v>
      </c>
      <c r="F142" s="34" t="s">
        <v>113</v>
      </c>
      <c r="G142" s="34">
        <v>8</v>
      </c>
      <c r="H142" s="34" t="str">
        <f t="shared" si="76"/>
        <v>XXX135/8</v>
      </c>
      <c r="I142" s="206" t="s">
        <v>65</v>
      </c>
      <c r="J142" s="103" t="s">
        <v>64</v>
      </c>
      <c r="K142" s="104">
        <v>0.21875</v>
      </c>
      <c r="L142" s="105">
        <v>0.22222222222222221</v>
      </c>
      <c r="M142" s="34" t="s">
        <v>27</v>
      </c>
      <c r="N142" s="105">
        <v>0.24652777777777779</v>
      </c>
      <c r="O142" s="34" t="s">
        <v>19</v>
      </c>
      <c r="P142" s="35" t="str">
        <f t="shared" si="77"/>
        <v>OK</v>
      </c>
      <c r="Q142" s="36">
        <f t="shared" si="78"/>
        <v>2.430555555555558E-2</v>
      </c>
      <c r="R142" s="36">
        <f t="shared" si="79"/>
        <v>3.4722222222222099E-3</v>
      </c>
      <c r="S142" s="36">
        <f t="shared" si="80"/>
        <v>2.777777777777779E-2</v>
      </c>
      <c r="T142" s="36">
        <f t="shared" si="82"/>
        <v>1.7361111111111133E-2</v>
      </c>
      <c r="U142" s="35">
        <v>17.100000000000001</v>
      </c>
      <c r="V142" s="35">
        <f>INDEX('Počty dní'!F:J,MATCH(E142,'Počty dní'!C:C,0),4)</f>
        <v>47</v>
      </c>
      <c r="W142" s="65">
        <f t="shared" si="81"/>
        <v>803.7</v>
      </c>
      <c r="X142" s="2"/>
    </row>
    <row r="143" spans="1:24" s="2" customFormat="1" x14ac:dyDescent="0.3">
      <c r="A143" s="171">
        <v>210</v>
      </c>
      <c r="B143" s="35">
        <v>2110</v>
      </c>
      <c r="C143" s="34" t="s">
        <v>18</v>
      </c>
      <c r="D143" s="103"/>
      <c r="E143" s="34" t="str">
        <f t="shared" si="75"/>
        <v>X</v>
      </c>
      <c r="F143" s="34" t="s">
        <v>113</v>
      </c>
      <c r="G143" s="34">
        <v>9</v>
      </c>
      <c r="H143" s="34" t="str">
        <f t="shared" si="76"/>
        <v>XXX135/9</v>
      </c>
      <c r="I143" s="206" t="s">
        <v>64</v>
      </c>
      <c r="J143" s="103" t="s">
        <v>64</v>
      </c>
      <c r="K143" s="104">
        <v>0.25138888888888888</v>
      </c>
      <c r="L143" s="105">
        <v>0.25347222222222221</v>
      </c>
      <c r="M143" s="34" t="s">
        <v>19</v>
      </c>
      <c r="N143" s="105">
        <v>0.30416666666666664</v>
      </c>
      <c r="O143" s="34" t="s">
        <v>24</v>
      </c>
      <c r="P143" s="35" t="str">
        <f t="shared" si="77"/>
        <v>OK</v>
      </c>
      <c r="Q143" s="36">
        <f t="shared" si="78"/>
        <v>5.0694444444444431E-2</v>
      </c>
      <c r="R143" s="36">
        <f t="shared" si="79"/>
        <v>2.0833333333333259E-3</v>
      </c>
      <c r="S143" s="36">
        <f t="shared" si="80"/>
        <v>5.2777777777777757E-2</v>
      </c>
      <c r="T143" s="36">
        <f t="shared" si="82"/>
        <v>4.8611111111110938E-3</v>
      </c>
      <c r="U143" s="35">
        <v>34.1</v>
      </c>
      <c r="V143" s="35">
        <f>INDEX('Počty dní'!F:J,MATCH(E143,'Počty dní'!C:C,0),4)</f>
        <v>47</v>
      </c>
      <c r="W143" s="65">
        <f t="shared" si="81"/>
        <v>1602.7</v>
      </c>
    </row>
    <row r="144" spans="1:24" x14ac:dyDescent="0.3">
      <c r="A144" s="171">
        <v>210</v>
      </c>
      <c r="B144" s="35">
        <v>2110</v>
      </c>
      <c r="C144" s="34" t="s">
        <v>18</v>
      </c>
      <c r="D144" s="103"/>
      <c r="E144" s="34" t="str">
        <f t="shared" si="75"/>
        <v>X</v>
      </c>
      <c r="F144" s="34" t="s">
        <v>113</v>
      </c>
      <c r="G144" s="34">
        <v>18</v>
      </c>
      <c r="H144" s="34" t="str">
        <f t="shared" si="76"/>
        <v>XXX135/18</v>
      </c>
      <c r="I144" s="206" t="s">
        <v>65</v>
      </c>
      <c r="J144" s="103" t="s">
        <v>64</v>
      </c>
      <c r="K144" s="104">
        <v>0.3611111111111111</v>
      </c>
      <c r="L144" s="105">
        <v>0.36319444444444443</v>
      </c>
      <c r="M144" s="34" t="s">
        <v>24</v>
      </c>
      <c r="N144" s="105">
        <v>0.41319444444444442</v>
      </c>
      <c r="O144" s="34" t="s">
        <v>19</v>
      </c>
      <c r="P144" s="35" t="str">
        <f t="shared" si="77"/>
        <v>OK</v>
      </c>
      <c r="Q144" s="36">
        <f t="shared" si="78"/>
        <v>4.9999999999999989E-2</v>
      </c>
      <c r="R144" s="36">
        <f t="shared" si="79"/>
        <v>2.0833333333333259E-3</v>
      </c>
      <c r="S144" s="36">
        <f t="shared" si="80"/>
        <v>5.2083333333333315E-2</v>
      </c>
      <c r="T144" s="36">
        <f t="shared" si="82"/>
        <v>5.6944444444444464E-2</v>
      </c>
      <c r="U144" s="35">
        <v>34.1</v>
      </c>
      <c r="V144" s="35">
        <f>INDEX('Počty dní'!F:J,MATCH(E144,'Počty dní'!C:C,0),4)</f>
        <v>47</v>
      </c>
      <c r="W144" s="65">
        <f t="shared" si="81"/>
        <v>1602.7</v>
      </c>
      <c r="X144" s="2"/>
    </row>
    <row r="145" spans="1:48" s="2" customFormat="1" x14ac:dyDescent="0.3">
      <c r="A145" s="171">
        <v>210</v>
      </c>
      <c r="B145" s="35">
        <v>2110</v>
      </c>
      <c r="C145" s="34" t="s">
        <v>18</v>
      </c>
      <c r="D145" s="103"/>
      <c r="E145" s="34" t="str">
        <f t="shared" si="75"/>
        <v>X</v>
      </c>
      <c r="F145" s="34" t="s">
        <v>113</v>
      </c>
      <c r="G145" s="34">
        <v>19</v>
      </c>
      <c r="H145" s="34" t="str">
        <f t="shared" si="76"/>
        <v>XXX135/19</v>
      </c>
      <c r="I145" s="206" t="s">
        <v>65</v>
      </c>
      <c r="J145" s="103" t="s">
        <v>64</v>
      </c>
      <c r="K145" s="104">
        <v>0.41666666666666669</v>
      </c>
      <c r="L145" s="105">
        <v>0.4201388888888889</v>
      </c>
      <c r="M145" s="34" t="s">
        <v>19</v>
      </c>
      <c r="N145" s="105">
        <v>0.47083333333333338</v>
      </c>
      <c r="O145" s="34" t="s">
        <v>24</v>
      </c>
      <c r="P145" s="35" t="str">
        <f t="shared" si="77"/>
        <v>OK</v>
      </c>
      <c r="Q145" s="36">
        <f t="shared" si="78"/>
        <v>5.0694444444444486E-2</v>
      </c>
      <c r="R145" s="36">
        <f t="shared" si="79"/>
        <v>3.4722222222222099E-3</v>
      </c>
      <c r="S145" s="36">
        <f t="shared" si="80"/>
        <v>5.4166666666666696E-2</v>
      </c>
      <c r="T145" s="36">
        <f t="shared" si="82"/>
        <v>3.4722222222222654E-3</v>
      </c>
      <c r="U145" s="35">
        <v>34.1</v>
      </c>
      <c r="V145" s="35">
        <f>INDEX('Počty dní'!F:J,MATCH(E145,'Počty dní'!C:C,0),4)</f>
        <v>47</v>
      </c>
      <c r="W145" s="65">
        <f t="shared" si="81"/>
        <v>1602.7</v>
      </c>
    </row>
    <row r="146" spans="1:48" x14ac:dyDescent="0.3">
      <c r="A146" s="171">
        <v>210</v>
      </c>
      <c r="B146" s="35">
        <v>2110</v>
      </c>
      <c r="C146" s="34" t="s">
        <v>18</v>
      </c>
      <c r="D146" s="103"/>
      <c r="E146" s="34" t="str">
        <f t="shared" si="75"/>
        <v>X</v>
      </c>
      <c r="F146" s="34" t="s">
        <v>113</v>
      </c>
      <c r="G146" s="34">
        <v>22</v>
      </c>
      <c r="H146" s="34" t="str">
        <f t="shared" si="76"/>
        <v>XXX135/22</v>
      </c>
      <c r="I146" s="206" t="s">
        <v>65</v>
      </c>
      <c r="J146" s="103" t="s">
        <v>64</v>
      </c>
      <c r="K146" s="104">
        <v>0.4861111111111111</v>
      </c>
      <c r="L146" s="105">
        <v>0.48819444444444443</v>
      </c>
      <c r="M146" s="34" t="s">
        <v>24</v>
      </c>
      <c r="N146" s="105">
        <v>0.51250000000000007</v>
      </c>
      <c r="O146" s="34" t="s">
        <v>27</v>
      </c>
      <c r="P146" s="35" t="str">
        <f t="shared" si="77"/>
        <v>OK</v>
      </c>
      <c r="Q146" s="36">
        <f t="shared" si="78"/>
        <v>2.4305555555555636E-2</v>
      </c>
      <c r="R146" s="36">
        <f t="shared" si="79"/>
        <v>2.0833333333333259E-3</v>
      </c>
      <c r="S146" s="36">
        <f t="shared" si="80"/>
        <v>2.6388888888888962E-2</v>
      </c>
      <c r="T146" s="36">
        <f t="shared" si="82"/>
        <v>1.5277777777777724E-2</v>
      </c>
      <c r="U146" s="35">
        <v>18.399999999999999</v>
      </c>
      <c r="V146" s="35">
        <f>INDEX('Počty dní'!F:J,MATCH(E146,'Počty dní'!C:C,0),4)</f>
        <v>47</v>
      </c>
      <c r="W146" s="65">
        <f t="shared" si="81"/>
        <v>864.8</v>
      </c>
      <c r="X146" s="2"/>
    </row>
    <row r="147" spans="1:48" s="2" customFormat="1" x14ac:dyDescent="0.3">
      <c r="A147" s="171">
        <v>210</v>
      </c>
      <c r="B147" s="35">
        <v>2110</v>
      </c>
      <c r="C147" s="34" t="s">
        <v>18</v>
      </c>
      <c r="D147" s="103"/>
      <c r="E147" s="34" t="str">
        <f t="shared" si="75"/>
        <v>X</v>
      </c>
      <c r="F147" s="34" t="s">
        <v>113</v>
      </c>
      <c r="G147" s="34">
        <v>23</v>
      </c>
      <c r="H147" s="34" t="str">
        <f t="shared" si="76"/>
        <v>XXX135/23</v>
      </c>
      <c r="I147" s="206" t="s">
        <v>65</v>
      </c>
      <c r="J147" s="103" t="s">
        <v>64</v>
      </c>
      <c r="K147" s="104">
        <v>0.54722222222222217</v>
      </c>
      <c r="L147" s="105">
        <v>0.54999999999999993</v>
      </c>
      <c r="M147" s="34" t="s">
        <v>27</v>
      </c>
      <c r="N147" s="105">
        <v>0.57500000000000007</v>
      </c>
      <c r="O147" s="34" t="s">
        <v>24</v>
      </c>
      <c r="P147" s="35" t="str">
        <f t="shared" si="77"/>
        <v>OK</v>
      </c>
      <c r="Q147" s="36">
        <f t="shared" si="78"/>
        <v>2.5000000000000133E-2</v>
      </c>
      <c r="R147" s="36">
        <f t="shared" si="79"/>
        <v>2.7777777777777679E-3</v>
      </c>
      <c r="S147" s="36">
        <f t="shared" si="80"/>
        <v>2.7777777777777901E-2</v>
      </c>
      <c r="T147" s="36">
        <f t="shared" si="82"/>
        <v>3.4722222222222099E-2</v>
      </c>
      <c r="U147" s="35">
        <v>18.399999999999999</v>
      </c>
      <c r="V147" s="35">
        <f>INDEX('Počty dní'!F:J,MATCH(E147,'Počty dní'!C:C,0),4)</f>
        <v>47</v>
      </c>
      <c r="W147" s="65">
        <f t="shared" si="81"/>
        <v>864.8</v>
      </c>
    </row>
    <row r="148" spans="1:48" x14ac:dyDescent="0.3">
      <c r="A148" s="171">
        <v>210</v>
      </c>
      <c r="B148" s="35">
        <v>2110</v>
      </c>
      <c r="C148" s="34" t="s">
        <v>18</v>
      </c>
      <c r="D148" s="103"/>
      <c r="E148" s="34" t="str">
        <f t="shared" si="75"/>
        <v>X</v>
      </c>
      <c r="F148" s="34" t="s">
        <v>113</v>
      </c>
      <c r="G148" s="34">
        <v>30</v>
      </c>
      <c r="H148" s="34" t="str">
        <f t="shared" si="76"/>
        <v>XXX135/30</v>
      </c>
      <c r="I148" s="206" t="s">
        <v>64</v>
      </c>
      <c r="J148" s="103" t="s">
        <v>64</v>
      </c>
      <c r="K148" s="104">
        <v>0.60972222222222217</v>
      </c>
      <c r="L148" s="105">
        <v>0.61319444444444449</v>
      </c>
      <c r="M148" s="34" t="s">
        <v>24</v>
      </c>
      <c r="N148" s="105">
        <v>0.66319444444444442</v>
      </c>
      <c r="O148" s="34" t="s">
        <v>19</v>
      </c>
      <c r="P148" s="35" t="str">
        <f t="shared" si="77"/>
        <v>OK</v>
      </c>
      <c r="Q148" s="36">
        <f t="shared" si="78"/>
        <v>4.9999999999999933E-2</v>
      </c>
      <c r="R148" s="36">
        <f t="shared" si="79"/>
        <v>3.4722222222223209E-3</v>
      </c>
      <c r="S148" s="36">
        <f t="shared" si="80"/>
        <v>5.3472222222222254E-2</v>
      </c>
      <c r="T148" s="36">
        <f t="shared" si="82"/>
        <v>3.4722222222222099E-2</v>
      </c>
      <c r="U148" s="35">
        <v>34.1</v>
      </c>
      <c r="V148" s="35">
        <f>INDEX('Počty dní'!F:J,MATCH(E148,'Počty dní'!C:C,0),4)</f>
        <v>47</v>
      </c>
      <c r="W148" s="65">
        <f t="shared" si="81"/>
        <v>1602.7</v>
      </c>
      <c r="X148" s="2"/>
    </row>
    <row r="149" spans="1:48" s="2" customFormat="1" x14ac:dyDescent="0.3">
      <c r="A149" s="171">
        <v>210</v>
      </c>
      <c r="B149" s="35">
        <v>2110</v>
      </c>
      <c r="C149" s="34" t="s">
        <v>18</v>
      </c>
      <c r="D149" s="103"/>
      <c r="E149" s="34" t="str">
        <f t="shared" si="75"/>
        <v>X</v>
      </c>
      <c r="F149" s="34" t="s">
        <v>113</v>
      </c>
      <c r="G149" s="34">
        <v>31</v>
      </c>
      <c r="H149" s="34" t="str">
        <f t="shared" si="76"/>
        <v>XXX135/31</v>
      </c>
      <c r="I149" s="206" t="s">
        <v>65</v>
      </c>
      <c r="J149" s="103" t="s">
        <v>64</v>
      </c>
      <c r="K149" s="104">
        <v>0.66666666666666663</v>
      </c>
      <c r="L149" s="105">
        <v>0.66875000000000007</v>
      </c>
      <c r="M149" s="34" t="s">
        <v>19</v>
      </c>
      <c r="N149" s="105">
        <v>0.72083333333333333</v>
      </c>
      <c r="O149" s="34" t="s">
        <v>24</v>
      </c>
      <c r="P149" s="35" t="str">
        <f t="shared" si="77"/>
        <v>OK</v>
      </c>
      <c r="Q149" s="36">
        <f t="shared" si="78"/>
        <v>5.2083333333333259E-2</v>
      </c>
      <c r="R149" s="36">
        <f t="shared" si="79"/>
        <v>2.083333333333437E-3</v>
      </c>
      <c r="S149" s="36">
        <f t="shared" si="80"/>
        <v>5.4166666666666696E-2</v>
      </c>
      <c r="T149" s="36">
        <f t="shared" si="82"/>
        <v>3.4722222222222099E-3</v>
      </c>
      <c r="U149" s="35">
        <v>37.1</v>
      </c>
      <c r="V149" s="35">
        <f>INDEX('Počty dní'!F:J,MATCH(E149,'Počty dní'!C:C,0),4)</f>
        <v>47</v>
      </c>
      <c r="W149" s="65">
        <f t="shared" si="81"/>
        <v>1743.7</v>
      </c>
    </row>
    <row r="150" spans="1:48" x14ac:dyDescent="0.3">
      <c r="A150" s="171">
        <v>210</v>
      </c>
      <c r="B150" s="35">
        <v>2110</v>
      </c>
      <c r="C150" s="34" t="s">
        <v>18</v>
      </c>
      <c r="D150" s="103"/>
      <c r="E150" s="34" t="str">
        <f t="shared" si="75"/>
        <v>X</v>
      </c>
      <c r="F150" s="34" t="s">
        <v>113</v>
      </c>
      <c r="G150" s="34">
        <v>36</v>
      </c>
      <c r="H150" s="34" t="str">
        <f t="shared" si="76"/>
        <v>XXX135/36</v>
      </c>
      <c r="I150" s="206" t="s">
        <v>65</v>
      </c>
      <c r="J150" s="103" t="s">
        <v>64</v>
      </c>
      <c r="K150" s="104">
        <v>0.73611111111111116</v>
      </c>
      <c r="L150" s="105">
        <v>0.73819444444444438</v>
      </c>
      <c r="M150" s="34" t="s">
        <v>24</v>
      </c>
      <c r="N150" s="105">
        <v>0.76041666666666663</v>
      </c>
      <c r="O150" s="34" t="s">
        <v>22</v>
      </c>
      <c r="P150" s="35" t="str">
        <f t="shared" si="77"/>
        <v>OK</v>
      </c>
      <c r="Q150" s="36">
        <f t="shared" si="78"/>
        <v>2.2222222222222254E-2</v>
      </c>
      <c r="R150" s="36">
        <f t="shared" si="79"/>
        <v>2.0833333333332149E-3</v>
      </c>
      <c r="S150" s="36">
        <f t="shared" si="80"/>
        <v>2.4305555555555469E-2</v>
      </c>
      <c r="T150" s="36">
        <f t="shared" si="82"/>
        <v>1.5277777777777835E-2</v>
      </c>
      <c r="U150" s="35">
        <v>17.7</v>
      </c>
      <c r="V150" s="35">
        <f>INDEX('Počty dní'!F:J,MATCH(E150,'Počty dní'!C:C,0),4)</f>
        <v>47</v>
      </c>
      <c r="W150" s="65">
        <f t="shared" si="81"/>
        <v>831.9</v>
      </c>
      <c r="X150" s="2"/>
    </row>
    <row r="151" spans="1:48" x14ac:dyDescent="0.3">
      <c r="A151" s="171">
        <v>210</v>
      </c>
      <c r="B151" s="35">
        <v>2110</v>
      </c>
      <c r="C151" s="35" t="s">
        <v>18</v>
      </c>
      <c r="D151" s="97"/>
      <c r="E151" s="35" t="str">
        <f t="shared" si="75"/>
        <v>X</v>
      </c>
      <c r="F151" s="35" t="s">
        <v>72</v>
      </c>
      <c r="G151" s="35"/>
      <c r="H151" s="35" t="str">
        <f t="shared" si="76"/>
        <v>přejezd/</v>
      </c>
      <c r="I151" s="206"/>
      <c r="J151" s="103" t="s">
        <v>64</v>
      </c>
      <c r="K151" s="99">
        <v>0.87847222222222221</v>
      </c>
      <c r="L151" s="100">
        <v>0.87847222222222221</v>
      </c>
      <c r="M151" s="34" t="s">
        <v>22</v>
      </c>
      <c r="N151" s="100">
        <v>0.87986111111111109</v>
      </c>
      <c r="O151" s="34" t="s">
        <v>27</v>
      </c>
      <c r="P151" s="35" t="str">
        <f t="shared" si="77"/>
        <v>OK</v>
      </c>
      <c r="Q151" s="36">
        <f t="shared" si="78"/>
        <v>1.388888888888884E-3</v>
      </c>
      <c r="R151" s="36">
        <f t="shared" si="79"/>
        <v>0</v>
      </c>
      <c r="S151" s="36">
        <f t="shared" si="80"/>
        <v>1.388888888888884E-3</v>
      </c>
      <c r="T151" s="36">
        <f t="shared" si="82"/>
        <v>0.11805555555555558</v>
      </c>
      <c r="U151" s="35">
        <v>0</v>
      </c>
      <c r="V151" s="35">
        <f>INDEX('Počty dní'!F:J,MATCH(E151,'Počty dní'!C:C,0),4)</f>
        <v>47</v>
      </c>
      <c r="W151" s="65">
        <f t="shared" si="81"/>
        <v>0</v>
      </c>
      <c r="X151" s="2"/>
      <c r="AL151" s="6"/>
      <c r="AM151" s="6"/>
      <c r="AP151" s="7"/>
      <c r="AQ151" s="7"/>
      <c r="AR151" s="7"/>
      <c r="AS151" s="7"/>
      <c r="AT151" s="7"/>
      <c r="AU151" s="8"/>
      <c r="AV151" s="8"/>
    </row>
    <row r="152" spans="1:48" x14ac:dyDescent="0.3">
      <c r="A152" s="171">
        <v>210</v>
      </c>
      <c r="B152" s="35">
        <v>2110</v>
      </c>
      <c r="C152" s="34" t="s">
        <v>18</v>
      </c>
      <c r="D152" s="103"/>
      <c r="E152" s="34" t="str">
        <f t="shared" si="75"/>
        <v>X</v>
      </c>
      <c r="F152" s="34" t="s">
        <v>113</v>
      </c>
      <c r="G152" s="34">
        <v>37</v>
      </c>
      <c r="H152" s="34" t="str">
        <f t="shared" si="76"/>
        <v>XXX135/37</v>
      </c>
      <c r="I152" s="206" t="s">
        <v>65</v>
      </c>
      <c r="J152" s="103" t="s">
        <v>64</v>
      </c>
      <c r="K152" s="104">
        <v>0.87986111111111109</v>
      </c>
      <c r="L152" s="105">
        <v>0.8833333333333333</v>
      </c>
      <c r="M152" s="34" t="s">
        <v>27</v>
      </c>
      <c r="N152" s="105">
        <v>0.90833333333333333</v>
      </c>
      <c r="O152" s="34" t="s">
        <v>24</v>
      </c>
      <c r="P152" s="35" t="str">
        <f t="shared" si="77"/>
        <v>OK</v>
      </c>
      <c r="Q152" s="36">
        <f t="shared" si="78"/>
        <v>2.5000000000000022E-2</v>
      </c>
      <c r="R152" s="36">
        <f t="shared" si="79"/>
        <v>3.4722222222222099E-3</v>
      </c>
      <c r="S152" s="36">
        <f t="shared" si="80"/>
        <v>2.8472222222222232E-2</v>
      </c>
      <c r="T152" s="36">
        <f t="shared" si="82"/>
        <v>0</v>
      </c>
      <c r="U152" s="35">
        <v>18.399999999999999</v>
      </c>
      <c r="V152" s="35">
        <f>INDEX('Počty dní'!F:J,MATCH(E152,'Počty dní'!C:C,0),4)</f>
        <v>47</v>
      </c>
      <c r="W152" s="65">
        <f t="shared" si="81"/>
        <v>864.8</v>
      </c>
      <c r="X152" s="2"/>
    </row>
    <row r="153" spans="1:48" ht="15" thickBot="1" x14ac:dyDescent="0.35">
      <c r="A153" s="172">
        <v>210</v>
      </c>
      <c r="B153" s="37">
        <v>2110</v>
      </c>
      <c r="C153" s="75" t="s">
        <v>18</v>
      </c>
      <c r="D153" s="151"/>
      <c r="E153" s="75" t="str">
        <f t="shared" si="75"/>
        <v>X</v>
      </c>
      <c r="F153" s="75" t="s">
        <v>113</v>
      </c>
      <c r="G153" s="75">
        <v>42</v>
      </c>
      <c r="H153" s="75" t="str">
        <f t="shared" si="76"/>
        <v>XXX135/42</v>
      </c>
      <c r="I153" s="211" t="s">
        <v>65</v>
      </c>
      <c r="J153" s="151" t="s">
        <v>64</v>
      </c>
      <c r="K153" s="173">
        <v>0.93958333333333333</v>
      </c>
      <c r="L153" s="174">
        <v>0.94097222222222221</v>
      </c>
      <c r="M153" s="75" t="s">
        <v>24</v>
      </c>
      <c r="N153" s="174">
        <v>0.96319444444444446</v>
      </c>
      <c r="O153" s="75" t="s">
        <v>22</v>
      </c>
      <c r="P153" s="75"/>
      <c r="Q153" s="68">
        <f t="shared" si="78"/>
        <v>2.2222222222222254E-2</v>
      </c>
      <c r="R153" s="68">
        <f t="shared" si="79"/>
        <v>1.388888888888884E-3</v>
      </c>
      <c r="S153" s="68">
        <f t="shared" si="80"/>
        <v>2.3611111111111138E-2</v>
      </c>
      <c r="T153" s="68">
        <f t="shared" si="82"/>
        <v>3.125E-2</v>
      </c>
      <c r="U153" s="37">
        <v>17.7</v>
      </c>
      <c r="V153" s="37">
        <f>INDEX('Počty dní'!F:J,MATCH(E153,'Počty dní'!C:C,0),4)</f>
        <v>47</v>
      </c>
      <c r="W153" s="69">
        <f t="shared" si="81"/>
        <v>831.9</v>
      </c>
      <c r="X153" s="2"/>
    </row>
    <row r="154" spans="1:48" ht="15" thickBot="1" x14ac:dyDescent="0.35">
      <c r="A154" s="115" t="str">
        <f ca="1">CONCATENATE(INDIRECT("R[-3]C[0]",FALSE),"celkem")</f>
        <v>210celkem</v>
      </c>
      <c r="B154" s="70"/>
      <c r="C154" s="70" t="str">
        <f ca="1">INDIRECT("R[-1]C[12]",FALSE)</f>
        <v>Jimramov,,Obecní úřad</v>
      </c>
      <c r="D154" s="80"/>
      <c r="E154" s="70"/>
      <c r="F154" s="80"/>
      <c r="G154" s="70"/>
      <c r="H154" s="116"/>
      <c r="I154" s="117"/>
      <c r="J154" s="118" t="str">
        <f ca="1">INDIRECT("R[-3]C[0]",FALSE)</f>
        <v>V</v>
      </c>
      <c r="K154" s="119"/>
      <c r="L154" s="120"/>
      <c r="M154" s="121"/>
      <c r="N154" s="120"/>
      <c r="O154" s="122"/>
      <c r="P154" s="70"/>
      <c r="Q154" s="71">
        <f>SUM(Q140:Q153)</f>
        <v>0.42847222222222242</v>
      </c>
      <c r="R154" s="71">
        <f>SUM(R140:R153)</f>
        <v>3.0555555555555558E-2</v>
      </c>
      <c r="S154" s="71">
        <f>SUM(S140:S153)</f>
        <v>0.45902777777777798</v>
      </c>
      <c r="T154" s="71">
        <f>SUM(T140:T153)</f>
        <v>0.33541666666666647</v>
      </c>
      <c r="U154" s="72">
        <f>SUM(U140:U153)</f>
        <v>304.09999999999997</v>
      </c>
      <c r="V154" s="73"/>
      <c r="W154" s="74">
        <f>SUM(W140:W153)</f>
        <v>14292.699999999999</v>
      </c>
      <c r="X154" s="2"/>
    </row>
    <row r="155" spans="1:48" x14ac:dyDescent="0.3">
      <c r="A155" s="123"/>
      <c r="F155" s="29"/>
      <c r="H155" s="124"/>
      <c r="I155" s="125"/>
      <c r="J155" s="126"/>
      <c r="K155" s="38"/>
      <c r="L155" s="175"/>
      <c r="M155" s="88"/>
      <c r="N155" s="175"/>
      <c r="O155" s="128"/>
      <c r="Q155" s="40"/>
      <c r="R155" s="40"/>
      <c r="S155" s="40"/>
      <c r="T155" s="40"/>
      <c r="U155" s="41"/>
      <c r="W155" s="41"/>
    </row>
    <row r="156" spans="1:48" ht="15" thickBot="1" x14ac:dyDescent="0.35">
      <c r="A156" s="123"/>
      <c r="F156" s="29"/>
      <c r="H156" s="124"/>
      <c r="I156" s="125"/>
      <c r="J156" s="126"/>
      <c r="K156" s="38"/>
      <c r="L156" s="175"/>
      <c r="M156" s="88"/>
      <c r="N156" s="175"/>
      <c r="O156" s="128"/>
      <c r="Q156" s="40"/>
      <c r="R156" s="40"/>
      <c r="S156" s="40"/>
      <c r="T156" s="40"/>
      <c r="U156" s="41"/>
      <c r="W156" s="41"/>
    </row>
    <row r="157" spans="1:48" s="2" customFormat="1" x14ac:dyDescent="0.3">
      <c r="A157" s="89">
        <v>211</v>
      </c>
      <c r="B157" s="32">
        <v>2111</v>
      </c>
      <c r="C157" s="32" t="s">
        <v>18</v>
      </c>
      <c r="D157" s="90"/>
      <c r="E157" s="32" t="str">
        <f t="shared" ref="E157:E168" si="83">CONCATENATE(C157,D157)</f>
        <v>X</v>
      </c>
      <c r="F157" s="32" t="s">
        <v>113</v>
      </c>
      <c r="G157" s="32">
        <v>3</v>
      </c>
      <c r="H157" s="32" t="str">
        <f t="shared" ref="H157:H168" si="84">CONCATENATE(F157,"/",G157)</f>
        <v>XXX135/3</v>
      </c>
      <c r="I157" s="204" t="s">
        <v>65</v>
      </c>
      <c r="J157" s="90" t="s">
        <v>64</v>
      </c>
      <c r="K157" s="169">
        <v>0.16944444444444443</v>
      </c>
      <c r="L157" s="170">
        <v>0.17013888888888887</v>
      </c>
      <c r="M157" s="32" t="s">
        <v>19</v>
      </c>
      <c r="N157" s="170">
        <v>0.22083333333333333</v>
      </c>
      <c r="O157" s="32" t="s">
        <v>24</v>
      </c>
      <c r="P157" s="32" t="str">
        <f t="shared" ref="P157:P167" si="85">IF(M158=O157,"OK","POZOR")</f>
        <v>OK</v>
      </c>
      <c r="Q157" s="67">
        <f t="shared" ref="Q157:Q168" si="86">IF(ISNUMBER(G157),N157-L157,IF(F157="přejezd",N157-L157,0))</f>
        <v>5.0694444444444459E-2</v>
      </c>
      <c r="R157" s="67">
        <f t="shared" ref="R157:R168" si="87">IF(ISNUMBER(G157),L157-K157,0)</f>
        <v>6.9444444444444198E-4</v>
      </c>
      <c r="S157" s="67">
        <f t="shared" ref="S157:S168" si="88">Q157+R157</f>
        <v>5.1388888888888901E-2</v>
      </c>
      <c r="T157" s="67"/>
      <c r="U157" s="32">
        <v>35.5</v>
      </c>
      <c r="V157" s="32">
        <f>INDEX('Počty dní'!F:J,MATCH(E157,'Počty dní'!C:C,0),4)</f>
        <v>47</v>
      </c>
      <c r="W157" s="33">
        <f t="shared" ref="W157:W168" si="89">V157*U157</f>
        <v>1668.5</v>
      </c>
      <c r="X157"/>
    </row>
    <row r="158" spans="1:48" x14ac:dyDescent="0.3">
      <c r="A158" s="171">
        <v>211</v>
      </c>
      <c r="B158" s="35">
        <v>2111</v>
      </c>
      <c r="C158" s="34" t="s">
        <v>18</v>
      </c>
      <c r="D158" s="103"/>
      <c r="E158" s="34" t="str">
        <f t="shared" si="83"/>
        <v>X</v>
      </c>
      <c r="F158" s="34" t="s">
        <v>113</v>
      </c>
      <c r="G158" s="34">
        <v>10</v>
      </c>
      <c r="H158" s="34" t="str">
        <f t="shared" si="84"/>
        <v>XXX135/10</v>
      </c>
      <c r="I158" s="206" t="s">
        <v>64</v>
      </c>
      <c r="J158" s="103" t="s">
        <v>64</v>
      </c>
      <c r="K158" s="104">
        <v>0.23611111111111113</v>
      </c>
      <c r="L158" s="105">
        <v>0.23819444444444446</v>
      </c>
      <c r="M158" s="34" t="s">
        <v>24</v>
      </c>
      <c r="N158" s="105">
        <v>0.28819444444444448</v>
      </c>
      <c r="O158" s="34" t="s">
        <v>19</v>
      </c>
      <c r="P158" s="35" t="str">
        <f t="shared" si="85"/>
        <v>OK</v>
      </c>
      <c r="Q158" s="36">
        <f t="shared" si="86"/>
        <v>5.0000000000000017E-2</v>
      </c>
      <c r="R158" s="36">
        <f t="shared" si="87"/>
        <v>2.0833333333333259E-3</v>
      </c>
      <c r="S158" s="36">
        <f t="shared" si="88"/>
        <v>5.2083333333333343E-2</v>
      </c>
      <c r="T158" s="36">
        <f t="shared" ref="T158:T168" si="90">K158-N157</f>
        <v>1.5277777777777807E-2</v>
      </c>
      <c r="U158" s="35">
        <v>37.1</v>
      </c>
      <c r="V158" s="35">
        <f>INDEX('Počty dní'!F:J,MATCH(E158,'Počty dní'!C:C,0),4)</f>
        <v>47</v>
      </c>
      <c r="W158" s="65">
        <f t="shared" si="89"/>
        <v>1743.7</v>
      </c>
    </row>
    <row r="159" spans="1:48" x14ac:dyDescent="0.3">
      <c r="A159" s="171">
        <v>211</v>
      </c>
      <c r="B159" s="35">
        <v>2111</v>
      </c>
      <c r="C159" s="34" t="s">
        <v>18</v>
      </c>
      <c r="D159" s="103"/>
      <c r="E159" s="34" t="str">
        <f>CONCATENATE(C159,D159)</f>
        <v>X</v>
      </c>
      <c r="F159" s="34" t="s">
        <v>122</v>
      </c>
      <c r="G159" s="34">
        <v>5</v>
      </c>
      <c r="H159" s="34" t="str">
        <f>CONCATENATE(F159,"/",G159)</f>
        <v>XXX146/5</v>
      </c>
      <c r="I159" s="206" t="s">
        <v>65</v>
      </c>
      <c r="J159" s="103" t="s">
        <v>64</v>
      </c>
      <c r="K159" s="104">
        <v>0.28819444444444448</v>
      </c>
      <c r="L159" s="105">
        <v>0.28888888888888892</v>
      </c>
      <c r="M159" s="34" t="s">
        <v>19</v>
      </c>
      <c r="N159" s="105">
        <v>0.29652777777777778</v>
      </c>
      <c r="O159" s="34" t="s">
        <v>46</v>
      </c>
      <c r="P159" s="35" t="str">
        <f t="shared" si="85"/>
        <v>OK</v>
      </c>
      <c r="Q159" s="36">
        <f t="shared" si="86"/>
        <v>7.6388888888888618E-3</v>
      </c>
      <c r="R159" s="36">
        <f t="shared" si="87"/>
        <v>6.9444444444444198E-4</v>
      </c>
      <c r="S159" s="36">
        <f t="shared" si="88"/>
        <v>8.3333333333333037E-3</v>
      </c>
      <c r="T159" s="36">
        <f t="shared" si="90"/>
        <v>0</v>
      </c>
      <c r="U159" s="35">
        <v>5.2</v>
      </c>
      <c r="V159" s="35">
        <f>INDEX('Počty dní'!F:J,MATCH(E159,'Počty dní'!C:C,0),4)</f>
        <v>47</v>
      </c>
      <c r="W159" s="65">
        <f>V159*U159</f>
        <v>244.4</v>
      </c>
    </row>
    <row r="160" spans="1:48" x14ac:dyDescent="0.3">
      <c r="A160" s="171">
        <v>211</v>
      </c>
      <c r="B160" s="35">
        <v>2111</v>
      </c>
      <c r="C160" s="34" t="s">
        <v>18</v>
      </c>
      <c r="D160" s="103"/>
      <c r="E160" s="34" t="str">
        <f>CONCATENATE(C160,D160)</f>
        <v>X</v>
      </c>
      <c r="F160" s="34" t="s">
        <v>122</v>
      </c>
      <c r="G160" s="34">
        <v>6</v>
      </c>
      <c r="H160" s="34" t="str">
        <f>CONCATENATE(F160,"/",G160)</f>
        <v>XXX146/6</v>
      </c>
      <c r="I160" s="206" t="s">
        <v>65</v>
      </c>
      <c r="J160" s="103" t="s">
        <v>64</v>
      </c>
      <c r="K160" s="104">
        <v>0.29652777777777778</v>
      </c>
      <c r="L160" s="105">
        <v>0.29722222222222222</v>
      </c>
      <c r="M160" s="34" t="s">
        <v>46</v>
      </c>
      <c r="N160" s="105">
        <v>0.30486111111111108</v>
      </c>
      <c r="O160" s="34" t="s">
        <v>19</v>
      </c>
      <c r="P160" s="35" t="str">
        <f t="shared" si="85"/>
        <v>OK</v>
      </c>
      <c r="Q160" s="36">
        <f t="shared" si="86"/>
        <v>7.6388888888888618E-3</v>
      </c>
      <c r="R160" s="36">
        <f t="shared" si="87"/>
        <v>6.9444444444444198E-4</v>
      </c>
      <c r="S160" s="36">
        <f t="shared" si="88"/>
        <v>8.3333333333333037E-3</v>
      </c>
      <c r="T160" s="36">
        <f t="shared" si="90"/>
        <v>0</v>
      </c>
      <c r="U160" s="35">
        <v>5.5</v>
      </c>
      <c r="V160" s="35">
        <f>INDEX('Počty dní'!F:J,MATCH(E160,'Počty dní'!C:C,0),4)</f>
        <v>47</v>
      </c>
      <c r="W160" s="65">
        <f>V160*U160</f>
        <v>258.5</v>
      </c>
    </row>
    <row r="161" spans="1:24" s="2" customFormat="1" x14ac:dyDescent="0.3">
      <c r="A161" s="171">
        <v>211</v>
      </c>
      <c r="B161" s="35">
        <v>2111</v>
      </c>
      <c r="C161" s="34" t="s">
        <v>18</v>
      </c>
      <c r="D161" s="103"/>
      <c r="E161" s="34" t="str">
        <f t="shared" si="83"/>
        <v>X</v>
      </c>
      <c r="F161" s="34" t="s">
        <v>113</v>
      </c>
      <c r="G161" s="34">
        <v>17</v>
      </c>
      <c r="H161" s="34" t="str">
        <f t="shared" si="84"/>
        <v>XXX135/17</v>
      </c>
      <c r="I161" s="206" t="s">
        <v>65</v>
      </c>
      <c r="J161" s="103" t="s">
        <v>64</v>
      </c>
      <c r="K161" s="104">
        <v>0.33333333333333331</v>
      </c>
      <c r="L161" s="105">
        <v>0.33680555555555558</v>
      </c>
      <c r="M161" s="34" t="s">
        <v>19</v>
      </c>
      <c r="N161" s="105">
        <v>0.38750000000000001</v>
      </c>
      <c r="O161" s="34" t="s">
        <v>24</v>
      </c>
      <c r="P161" s="35" t="str">
        <f t="shared" si="85"/>
        <v>OK</v>
      </c>
      <c r="Q161" s="36">
        <f t="shared" si="86"/>
        <v>5.0694444444444431E-2</v>
      </c>
      <c r="R161" s="36">
        <f t="shared" si="87"/>
        <v>3.4722222222222654E-3</v>
      </c>
      <c r="S161" s="36">
        <f t="shared" si="88"/>
        <v>5.4166666666666696E-2</v>
      </c>
      <c r="T161" s="36">
        <f t="shared" si="90"/>
        <v>2.8472222222222232E-2</v>
      </c>
      <c r="U161" s="35">
        <v>34.1</v>
      </c>
      <c r="V161" s="35">
        <f>INDEX('Počty dní'!F:J,MATCH(E161,'Počty dní'!C:C,0),4)</f>
        <v>47</v>
      </c>
      <c r="W161" s="65">
        <f t="shared" si="89"/>
        <v>1602.7</v>
      </c>
      <c r="X161"/>
    </row>
    <row r="162" spans="1:24" x14ac:dyDescent="0.3">
      <c r="A162" s="171">
        <v>211</v>
      </c>
      <c r="B162" s="35">
        <v>2111</v>
      </c>
      <c r="C162" s="34" t="s">
        <v>18</v>
      </c>
      <c r="D162" s="103"/>
      <c r="E162" s="34" t="str">
        <f t="shared" si="83"/>
        <v>X</v>
      </c>
      <c r="F162" s="34" t="s">
        <v>113</v>
      </c>
      <c r="G162" s="34">
        <v>20</v>
      </c>
      <c r="H162" s="34" t="str">
        <f t="shared" si="84"/>
        <v>XXX135/20</v>
      </c>
      <c r="I162" s="206" t="s">
        <v>65</v>
      </c>
      <c r="J162" s="103" t="s">
        <v>64</v>
      </c>
      <c r="K162" s="104">
        <v>0.44444444444444442</v>
      </c>
      <c r="L162" s="105">
        <v>0.4465277777777778</v>
      </c>
      <c r="M162" s="34" t="s">
        <v>24</v>
      </c>
      <c r="N162" s="105">
        <v>0.49652777777777773</v>
      </c>
      <c r="O162" s="34" t="s">
        <v>19</v>
      </c>
      <c r="P162" s="35" t="str">
        <f t="shared" si="85"/>
        <v>OK</v>
      </c>
      <c r="Q162" s="36">
        <f t="shared" si="86"/>
        <v>4.9999999999999933E-2</v>
      </c>
      <c r="R162" s="36">
        <f t="shared" si="87"/>
        <v>2.0833333333333814E-3</v>
      </c>
      <c r="S162" s="36">
        <f t="shared" si="88"/>
        <v>5.2083333333333315E-2</v>
      </c>
      <c r="T162" s="36">
        <f t="shared" si="90"/>
        <v>5.6944444444444409E-2</v>
      </c>
      <c r="U162" s="35">
        <v>34.1</v>
      </c>
      <c r="V162" s="35">
        <f>INDEX('Počty dní'!F:J,MATCH(E162,'Počty dní'!C:C,0),4)</f>
        <v>47</v>
      </c>
      <c r="W162" s="65">
        <f t="shared" si="89"/>
        <v>1602.7</v>
      </c>
    </row>
    <row r="163" spans="1:24" s="3" customFormat="1" x14ac:dyDescent="0.3">
      <c r="A163" s="171">
        <v>211</v>
      </c>
      <c r="B163" s="35">
        <v>2111</v>
      </c>
      <c r="C163" s="34" t="s">
        <v>18</v>
      </c>
      <c r="D163" s="103"/>
      <c r="E163" s="34" t="str">
        <f t="shared" si="83"/>
        <v>X</v>
      </c>
      <c r="F163" s="34" t="s">
        <v>113</v>
      </c>
      <c r="G163" s="34">
        <v>21</v>
      </c>
      <c r="H163" s="34" t="str">
        <f t="shared" si="84"/>
        <v>XXX135/21</v>
      </c>
      <c r="I163" s="206" t="s">
        <v>65</v>
      </c>
      <c r="J163" s="103" t="s">
        <v>64</v>
      </c>
      <c r="K163" s="104">
        <v>0.5</v>
      </c>
      <c r="L163" s="105">
        <v>0.50347222222222221</v>
      </c>
      <c r="M163" s="34" t="s">
        <v>19</v>
      </c>
      <c r="N163" s="105">
        <v>0.5541666666666667</v>
      </c>
      <c r="O163" s="34" t="s">
        <v>24</v>
      </c>
      <c r="P163" s="35" t="str">
        <f t="shared" si="85"/>
        <v>OK</v>
      </c>
      <c r="Q163" s="36">
        <f t="shared" si="86"/>
        <v>5.0694444444444486E-2</v>
      </c>
      <c r="R163" s="36">
        <f t="shared" si="87"/>
        <v>3.4722222222222099E-3</v>
      </c>
      <c r="S163" s="36">
        <f t="shared" si="88"/>
        <v>5.4166666666666696E-2</v>
      </c>
      <c r="T163" s="36">
        <f t="shared" si="90"/>
        <v>3.4722222222222654E-3</v>
      </c>
      <c r="U163" s="35">
        <v>35.5</v>
      </c>
      <c r="V163" s="35">
        <f>INDEX('Počty dní'!F:J,MATCH(E163,'Počty dní'!C:C,0),4)</f>
        <v>47</v>
      </c>
      <c r="W163" s="65">
        <f t="shared" si="89"/>
        <v>1668.5</v>
      </c>
      <c r="X163"/>
    </row>
    <row r="164" spans="1:24" x14ac:dyDescent="0.3">
      <c r="A164" s="171">
        <v>211</v>
      </c>
      <c r="B164" s="35">
        <v>2111</v>
      </c>
      <c r="C164" s="34" t="s">
        <v>18</v>
      </c>
      <c r="D164" s="103"/>
      <c r="E164" s="34" t="str">
        <f t="shared" si="83"/>
        <v>X</v>
      </c>
      <c r="F164" s="34" t="s">
        <v>113</v>
      </c>
      <c r="G164" s="34">
        <v>28</v>
      </c>
      <c r="H164" s="34" t="str">
        <f t="shared" si="84"/>
        <v>XXX135/28</v>
      </c>
      <c r="I164" s="206" t="s">
        <v>65</v>
      </c>
      <c r="J164" s="103" t="s">
        <v>64</v>
      </c>
      <c r="K164" s="104">
        <v>0.56944444444444442</v>
      </c>
      <c r="L164" s="105">
        <v>0.57152777777777775</v>
      </c>
      <c r="M164" s="34" t="s">
        <v>24</v>
      </c>
      <c r="N164" s="105">
        <v>0.62152777777777779</v>
      </c>
      <c r="O164" s="34" t="s">
        <v>19</v>
      </c>
      <c r="P164" s="35" t="str">
        <f t="shared" si="85"/>
        <v>OK</v>
      </c>
      <c r="Q164" s="36">
        <f t="shared" si="86"/>
        <v>5.0000000000000044E-2</v>
      </c>
      <c r="R164" s="36">
        <f t="shared" si="87"/>
        <v>2.0833333333333259E-3</v>
      </c>
      <c r="S164" s="36">
        <f t="shared" si="88"/>
        <v>5.208333333333337E-2</v>
      </c>
      <c r="T164" s="36">
        <f t="shared" si="90"/>
        <v>1.5277777777777724E-2</v>
      </c>
      <c r="U164" s="35">
        <v>34.1</v>
      </c>
      <c r="V164" s="35">
        <f>INDEX('Počty dní'!F:J,MATCH(E164,'Počty dní'!C:C,0),4)</f>
        <v>47</v>
      </c>
      <c r="W164" s="65">
        <f t="shared" si="89"/>
        <v>1602.7</v>
      </c>
    </row>
    <row r="165" spans="1:24" s="2" customFormat="1" x14ac:dyDescent="0.3">
      <c r="A165" s="171">
        <v>211</v>
      </c>
      <c r="B165" s="35">
        <v>2111</v>
      </c>
      <c r="C165" s="34" t="s">
        <v>18</v>
      </c>
      <c r="D165" s="103"/>
      <c r="E165" s="34" t="str">
        <f t="shared" si="83"/>
        <v>X</v>
      </c>
      <c r="F165" s="34" t="s">
        <v>113</v>
      </c>
      <c r="G165" s="34">
        <v>29</v>
      </c>
      <c r="H165" s="34" t="str">
        <f t="shared" si="84"/>
        <v>XXX135/29</v>
      </c>
      <c r="I165" s="206" t="s">
        <v>64</v>
      </c>
      <c r="J165" s="103" t="s">
        <v>64</v>
      </c>
      <c r="K165" s="104">
        <v>0.62152777777777779</v>
      </c>
      <c r="L165" s="105">
        <v>0.62708333333333333</v>
      </c>
      <c r="M165" s="34" t="s">
        <v>19</v>
      </c>
      <c r="N165" s="105">
        <v>0.66875000000000007</v>
      </c>
      <c r="O165" s="34" t="s">
        <v>24</v>
      </c>
      <c r="P165" s="35" t="str">
        <f t="shared" si="85"/>
        <v>OK</v>
      </c>
      <c r="Q165" s="36">
        <f t="shared" si="86"/>
        <v>4.1666666666666741E-2</v>
      </c>
      <c r="R165" s="36">
        <f t="shared" si="87"/>
        <v>5.5555555555555358E-3</v>
      </c>
      <c r="S165" s="36">
        <f t="shared" si="88"/>
        <v>4.7222222222222276E-2</v>
      </c>
      <c r="T165" s="36">
        <f t="shared" si="90"/>
        <v>0</v>
      </c>
      <c r="U165" s="35">
        <v>31.3</v>
      </c>
      <c r="V165" s="35">
        <f>INDEX('Počty dní'!F:J,MATCH(E165,'Počty dní'!C:C,0),4)</f>
        <v>47</v>
      </c>
      <c r="W165" s="65">
        <f t="shared" si="89"/>
        <v>1471.1000000000001</v>
      </c>
      <c r="X165"/>
    </row>
    <row r="166" spans="1:24" x14ac:dyDescent="0.3">
      <c r="A166" s="171">
        <v>211</v>
      </c>
      <c r="B166" s="35">
        <v>2111</v>
      </c>
      <c r="C166" s="34" t="s">
        <v>18</v>
      </c>
      <c r="D166" s="103"/>
      <c r="E166" s="34" t="str">
        <f t="shared" si="83"/>
        <v>X</v>
      </c>
      <c r="F166" s="34" t="s">
        <v>113</v>
      </c>
      <c r="G166" s="34">
        <v>34</v>
      </c>
      <c r="H166" s="34" t="str">
        <f t="shared" si="84"/>
        <v>XXX135/34</v>
      </c>
      <c r="I166" s="206" t="s">
        <v>65</v>
      </c>
      <c r="J166" s="103" t="s">
        <v>64</v>
      </c>
      <c r="K166" s="104">
        <v>0.69444444444444453</v>
      </c>
      <c r="L166" s="105">
        <v>0.69652777777777775</v>
      </c>
      <c r="M166" s="34" t="s">
        <v>24</v>
      </c>
      <c r="N166" s="105">
        <v>0.74652777777777779</v>
      </c>
      <c r="O166" s="34" t="s">
        <v>19</v>
      </c>
      <c r="P166" s="35" t="str">
        <f t="shared" si="85"/>
        <v>OK</v>
      </c>
      <c r="Q166" s="36">
        <f t="shared" si="86"/>
        <v>5.0000000000000044E-2</v>
      </c>
      <c r="R166" s="36">
        <f t="shared" si="87"/>
        <v>2.0833333333332149E-3</v>
      </c>
      <c r="S166" s="36">
        <f t="shared" si="88"/>
        <v>5.2083333333333259E-2</v>
      </c>
      <c r="T166" s="36">
        <f t="shared" si="90"/>
        <v>2.5694444444444464E-2</v>
      </c>
      <c r="U166" s="35">
        <v>34.1</v>
      </c>
      <c r="V166" s="35">
        <f>INDEX('Počty dní'!F:J,MATCH(E166,'Počty dní'!C:C,0),4)</f>
        <v>47</v>
      </c>
      <c r="W166" s="65">
        <f t="shared" si="89"/>
        <v>1602.7</v>
      </c>
    </row>
    <row r="167" spans="1:24" s="2" customFormat="1" x14ac:dyDescent="0.3">
      <c r="A167" s="171">
        <v>211</v>
      </c>
      <c r="B167" s="35">
        <v>2111</v>
      </c>
      <c r="C167" s="34" t="s">
        <v>18</v>
      </c>
      <c r="D167" s="103"/>
      <c r="E167" s="34" t="str">
        <f t="shared" si="83"/>
        <v>X</v>
      </c>
      <c r="F167" s="34" t="s">
        <v>113</v>
      </c>
      <c r="G167" s="34">
        <v>33</v>
      </c>
      <c r="H167" s="34" t="str">
        <f t="shared" si="84"/>
        <v>XXX135/33</v>
      </c>
      <c r="I167" s="206" t="s">
        <v>65</v>
      </c>
      <c r="J167" s="103" t="s">
        <v>64</v>
      </c>
      <c r="K167" s="104">
        <v>0.75</v>
      </c>
      <c r="L167" s="105">
        <v>0.75208333333333333</v>
      </c>
      <c r="M167" s="34" t="s">
        <v>19</v>
      </c>
      <c r="N167" s="105">
        <v>0.78680555555555554</v>
      </c>
      <c r="O167" s="34" t="s">
        <v>24</v>
      </c>
      <c r="P167" s="35" t="str">
        <f t="shared" si="85"/>
        <v>OK</v>
      </c>
      <c r="Q167" s="36">
        <f t="shared" si="86"/>
        <v>3.472222222222221E-2</v>
      </c>
      <c r="R167" s="36">
        <f t="shared" si="87"/>
        <v>2.0833333333333259E-3</v>
      </c>
      <c r="S167" s="36">
        <f t="shared" si="88"/>
        <v>3.6805555555555536E-2</v>
      </c>
      <c r="T167" s="36">
        <f t="shared" si="90"/>
        <v>3.4722222222222099E-3</v>
      </c>
      <c r="U167" s="35">
        <v>31.3</v>
      </c>
      <c r="V167" s="35">
        <f>INDEX('Počty dní'!F:J,MATCH(E167,'Počty dní'!C:C,0),4)</f>
        <v>47</v>
      </c>
      <c r="W167" s="65">
        <f t="shared" si="89"/>
        <v>1471.1000000000001</v>
      </c>
      <c r="X167"/>
    </row>
    <row r="168" spans="1:24" ht="15" thickBot="1" x14ac:dyDescent="0.35">
      <c r="A168" s="171">
        <v>211</v>
      </c>
      <c r="B168" s="35">
        <v>2111</v>
      </c>
      <c r="C168" s="34" t="s">
        <v>18</v>
      </c>
      <c r="D168" s="103"/>
      <c r="E168" s="34" t="str">
        <f t="shared" si="83"/>
        <v>X</v>
      </c>
      <c r="F168" s="34" t="s">
        <v>113</v>
      </c>
      <c r="G168" s="34">
        <v>38</v>
      </c>
      <c r="H168" s="34" t="str">
        <f t="shared" si="84"/>
        <v>XXX135/38</v>
      </c>
      <c r="I168" s="206" t="s">
        <v>65</v>
      </c>
      <c r="J168" s="103" t="s">
        <v>64</v>
      </c>
      <c r="K168" s="104">
        <v>0.78680555555555554</v>
      </c>
      <c r="L168" s="105">
        <v>0.78680555555555554</v>
      </c>
      <c r="M168" s="34" t="s">
        <v>24</v>
      </c>
      <c r="N168" s="105">
        <v>0.82777777777777783</v>
      </c>
      <c r="O168" s="34" t="s">
        <v>19</v>
      </c>
      <c r="P168" s="75"/>
      <c r="Q168" s="36">
        <f t="shared" si="86"/>
        <v>4.0972222222222299E-2</v>
      </c>
      <c r="R168" s="36">
        <f t="shared" si="87"/>
        <v>0</v>
      </c>
      <c r="S168" s="36">
        <f t="shared" si="88"/>
        <v>4.0972222222222299E-2</v>
      </c>
      <c r="T168" s="36">
        <f t="shared" si="90"/>
        <v>0</v>
      </c>
      <c r="U168" s="35">
        <v>34.1</v>
      </c>
      <c r="V168" s="35">
        <f>INDEX('Počty dní'!F:J,MATCH(E168,'Počty dní'!C:C,0),4)</f>
        <v>47</v>
      </c>
      <c r="W168" s="65">
        <f t="shared" si="89"/>
        <v>1602.7</v>
      </c>
    </row>
    <row r="169" spans="1:24" ht="15" thickBot="1" x14ac:dyDescent="0.35">
      <c r="A169" s="115" t="str">
        <f ca="1">CONCATENATE(INDIRECT("R[-3]C[0]",FALSE),"celkem")</f>
        <v>211celkem</v>
      </c>
      <c r="B169" s="70"/>
      <c r="C169" s="70" t="str">
        <f ca="1">INDIRECT("R[-1]C[12]",FALSE)</f>
        <v>Nové Město na Mor.,,centrum</v>
      </c>
      <c r="D169" s="80"/>
      <c r="E169" s="70"/>
      <c r="F169" s="80"/>
      <c r="G169" s="70"/>
      <c r="H169" s="116"/>
      <c r="I169" s="117"/>
      <c r="J169" s="118" t="str">
        <f ca="1">INDIRECT("R[-3]C[0]",FALSE)</f>
        <v>V</v>
      </c>
      <c r="K169" s="119"/>
      <c r="L169" s="120"/>
      <c r="M169" s="121"/>
      <c r="N169" s="120"/>
      <c r="O169" s="122"/>
      <c r="P169" s="70"/>
      <c r="Q169" s="71">
        <f>SUM(Q157:Q168)</f>
        <v>0.48472222222222239</v>
      </c>
      <c r="R169" s="71">
        <f>SUM(R157:R168)</f>
        <v>2.4999999999999911E-2</v>
      </c>
      <c r="S169" s="71">
        <f>SUM(S157:S168)</f>
        <v>0.5097222222222223</v>
      </c>
      <c r="T169" s="71">
        <f>SUM(T157:T168)</f>
        <v>0.14861111111111111</v>
      </c>
      <c r="U169" s="72">
        <f>SUM(U157:U168)</f>
        <v>351.90000000000003</v>
      </c>
      <c r="V169" s="73"/>
      <c r="W169" s="74">
        <f>SUM(W157:W168)</f>
        <v>16539.300000000003</v>
      </c>
    </row>
    <row r="170" spans="1:24" s="2" customFormat="1" x14ac:dyDescent="0.3">
      <c r="A170" s="43"/>
      <c r="B170" s="43"/>
      <c r="C170" s="43"/>
      <c r="D170" s="147"/>
      <c r="E170" s="43"/>
      <c r="F170" s="43"/>
      <c r="G170" s="43"/>
      <c r="H170" s="43"/>
      <c r="I170" s="210"/>
      <c r="J170" s="147"/>
      <c r="K170" s="153"/>
      <c r="L170" s="154"/>
      <c r="M170" s="43"/>
      <c r="N170" s="154"/>
      <c r="O170" s="43"/>
      <c r="P170" s="45"/>
      <c r="Q170" s="43"/>
      <c r="R170" s="28"/>
      <c r="S170" s="43"/>
      <c r="T170" s="43"/>
      <c r="U170" s="43"/>
      <c r="V170" s="43"/>
      <c r="W170" s="43"/>
    </row>
    <row r="171" spans="1:24" s="2" customFormat="1" ht="15" thickBot="1" x14ac:dyDescent="0.35">
      <c r="A171" s="43"/>
      <c r="B171" s="43"/>
      <c r="C171" s="43"/>
      <c r="D171" s="147"/>
      <c r="E171" s="43"/>
      <c r="F171" s="43"/>
      <c r="G171" s="43"/>
      <c r="H171" s="43"/>
      <c r="I171" s="210"/>
      <c r="J171" s="147"/>
      <c r="K171" s="153"/>
      <c r="L171" s="154"/>
      <c r="M171" s="43"/>
      <c r="N171" s="154"/>
      <c r="O171" s="43"/>
      <c r="P171" s="45"/>
      <c r="Q171" s="43"/>
      <c r="R171" s="28"/>
      <c r="S171" s="43"/>
      <c r="T171" s="43"/>
      <c r="U171" s="43"/>
      <c r="V171" s="43"/>
      <c r="W171" s="43"/>
    </row>
    <row r="172" spans="1:24" x14ac:dyDescent="0.3">
      <c r="A172" s="89">
        <v>212</v>
      </c>
      <c r="B172" s="32">
        <v>2112</v>
      </c>
      <c r="C172" s="32" t="s">
        <v>18</v>
      </c>
      <c r="D172" s="90"/>
      <c r="E172" s="32" t="str">
        <f t="shared" ref="E172:E178" si="91">CONCATENATE(C172,D172)</f>
        <v>X</v>
      </c>
      <c r="F172" s="32" t="s">
        <v>113</v>
      </c>
      <c r="G172" s="32">
        <v>2</v>
      </c>
      <c r="H172" s="32" t="str">
        <f t="shared" ref="H172:H178" si="92">CONCATENATE(F172,"/",G172)</f>
        <v>XXX135/2</v>
      </c>
      <c r="I172" s="204" t="s">
        <v>65</v>
      </c>
      <c r="J172" s="90" t="s">
        <v>64</v>
      </c>
      <c r="K172" s="169">
        <v>0.18194444444444444</v>
      </c>
      <c r="L172" s="170">
        <v>0.18333333333333335</v>
      </c>
      <c r="M172" s="32" t="s">
        <v>22</v>
      </c>
      <c r="N172" s="170">
        <v>0.20486111111111113</v>
      </c>
      <c r="O172" s="32" t="s">
        <v>19</v>
      </c>
      <c r="P172" s="32" t="str">
        <f t="shared" ref="P172:P177" si="93">IF(M173=O172,"OK","POZOR")</f>
        <v>OK</v>
      </c>
      <c r="Q172" s="67">
        <f t="shared" ref="Q172:Q178" si="94">IF(ISNUMBER(G172),N172-L172,IF(F172="přejezd",N172-L172,0))</f>
        <v>2.1527777777777785E-2</v>
      </c>
      <c r="R172" s="67">
        <f t="shared" ref="R172:R178" si="95">IF(ISNUMBER(G172),L172-K172,0)</f>
        <v>1.3888888888889117E-3</v>
      </c>
      <c r="S172" s="67">
        <f t="shared" ref="S172:S178" si="96">Q172+R172</f>
        <v>2.2916666666666696E-2</v>
      </c>
      <c r="T172" s="67"/>
      <c r="U172" s="32">
        <v>16.399999999999999</v>
      </c>
      <c r="V172" s="32">
        <f>INDEX('Počty dní'!F:J,MATCH(E172,'Počty dní'!C:C,0),4)</f>
        <v>47</v>
      </c>
      <c r="W172" s="33">
        <f t="shared" ref="W172:W178" si="97">V172*U172</f>
        <v>770.8</v>
      </c>
      <c r="X172" s="2"/>
    </row>
    <row r="173" spans="1:24" s="2" customFormat="1" x14ac:dyDescent="0.3">
      <c r="A173" s="171">
        <v>212</v>
      </c>
      <c r="B173" s="35">
        <v>2112</v>
      </c>
      <c r="C173" s="34" t="s">
        <v>18</v>
      </c>
      <c r="D173" s="103"/>
      <c r="E173" s="34" t="str">
        <f t="shared" si="91"/>
        <v>X</v>
      </c>
      <c r="F173" s="34" t="s">
        <v>113</v>
      </c>
      <c r="G173" s="34">
        <v>5</v>
      </c>
      <c r="H173" s="34" t="str">
        <f t="shared" si="92"/>
        <v>XXX135/5</v>
      </c>
      <c r="I173" s="206" t="s">
        <v>65</v>
      </c>
      <c r="J173" s="103" t="s">
        <v>64</v>
      </c>
      <c r="K173" s="104">
        <v>0.21041666666666667</v>
      </c>
      <c r="L173" s="105">
        <v>0.21180555555555555</v>
      </c>
      <c r="M173" s="34" t="s">
        <v>19</v>
      </c>
      <c r="N173" s="105">
        <v>0.26250000000000001</v>
      </c>
      <c r="O173" s="34" t="s">
        <v>24</v>
      </c>
      <c r="P173" s="35" t="str">
        <f t="shared" si="93"/>
        <v>OK</v>
      </c>
      <c r="Q173" s="36">
        <f t="shared" si="94"/>
        <v>5.0694444444444459E-2</v>
      </c>
      <c r="R173" s="36">
        <f t="shared" si="95"/>
        <v>1.388888888888884E-3</v>
      </c>
      <c r="S173" s="36">
        <f t="shared" si="96"/>
        <v>5.2083333333333343E-2</v>
      </c>
      <c r="T173" s="36">
        <f t="shared" ref="T173:T178" si="98">K173-N172</f>
        <v>5.5555555555555358E-3</v>
      </c>
      <c r="U173" s="35">
        <v>35.5</v>
      </c>
      <c r="V173" s="35">
        <f>INDEX('Počty dní'!F:J,MATCH(E173,'Počty dní'!C:C,0),4)</f>
        <v>47</v>
      </c>
      <c r="W173" s="65">
        <f t="shared" si="97"/>
        <v>1668.5</v>
      </c>
    </row>
    <row r="174" spans="1:24" x14ac:dyDescent="0.3">
      <c r="A174" s="171">
        <v>212</v>
      </c>
      <c r="B174" s="35">
        <v>2112</v>
      </c>
      <c r="C174" s="34" t="s">
        <v>18</v>
      </c>
      <c r="D174" s="103"/>
      <c r="E174" s="34" t="str">
        <f t="shared" si="91"/>
        <v>X</v>
      </c>
      <c r="F174" s="34" t="s">
        <v>113</v>
      </c>
      <c r="G174" s="34">
        <v>14</v>
      </c>
      <c r="H174" s="34" t="str">
        <f t="shared" si="92"/>
        <v>XXX135/14</v>
      </c>
      <c r="I174" s="206" t="s">
        <v>65</v>
      </c>
      <c r="J174" s="103" t="s">
        <v>64</v>
      </c>
      <c r="K174" s="104">
        <v>0.26250000000000001</v>
      </c>
      <c r="L174" s="105">
        <v>0.26250000000000001</v>
      </c>
      <c r="M174" s="34" t="s">
        <v>24</v>
      </c>
      <c r="N174" s="105">
        <v>0.28472222222222221</v>
      </c>
      <c r="O174" s="34" t="s">
        <v>22</v>
      </c>
      <c r="P174" s="35" t="str">
        <f t="shared" si="93"/>
        <v>OK</v>
      </c>
      <c r="Q174" s="36">
        <f t="shared" si="94"/>
        <v>2.2222222222222199E-2</v>
      </c>
      <c r="R174" s="36">
        <f t="shared" si="95"/>
        <v>0</v>
      </c>
      <c r="S174" s="36">
        <f t="shared" si="96"/>
        <v>2.2222222222222199E-2</v>
      </c>
      <c r="T174" s="36">
        <f t="shared" si="98"/>
        <v>0</v>
      </c>
      <c r="U174" s="35">
        <v>17.7</v>
      </c>
      <c r="V174" s="35">
        <f>INDEX('Počty dní'!F:J,MATCH(E174,'Počty dní'!C:C,0),4)</f>
        <v>47</v>
      </c>
      <c r="W174" s="65">
        <f t="shared" si="97"/>
        <v>831.9</v>
      </c>
      <c r="X174" s="2"/>
    </row>
    <row r="175" spans="1:24" s="2" customFormat="1" x14ac:dyDescent="0.3">
      <c r="A175" s="171">
        <v>212</v>
      </c>
      <c r="B175" s="35">
        <v>2112</v>
      </c>
      <c r="C175" s="34" t="s">
        <v>18</v>
      </c>
      <c r="D175" s="103"/>
      <c r="E175" s="34" t="str">
        <f t="shared" si="91"/>
        <v>X</v>
      </c>
      <c r="F175" s="34" t="s">
        <v>113</v>
      </c>
      <c r="G175" s="34">
        <v>13</v>
      </c>
      <c r="H175" s="34" t="str">
        <f t="shared" si="92"/>
        <v>XXX135/13</v>
      </c>
      <c r="I175" s="206" t="s">
        <v>64</v>
      </c>
      <c r="J175" s="103" t="s">
        <v>64</v>
      </c>
      <c r="K175" s="104">
        <v>0.29930555555555555</v>
      </c>
      <c r="L175" s="105">
        <v>0.3</v>
      </c>
      <c r="M175" s="34" t="s">
        <v>22</v>
      </c>
      <c r="N175" s="105">
        <v>0.32291666666666669</v>
      </c>
      <c r="O175" s="34" t="s">
        <v>24</v>
      </c>
      <c r="P175" s="35" t="str">
        <f t="shared" si="93"/>
        <v>OK</v>
      </c>
      <c r="Q175" s="36">
        <f t="shared" si="94"/>
        <v>2.2916666666666696E-2</v>
      </c>
      <c r="R175" s="36">
        <f t="shared" si="95"/>
        <v>6.9444444444444198E-4</v>
      </c>
      <c r="S175" s="36">
        <f t="shared" si="96"/>
        <v>2.3611111111111138E-2</v>
      </c>
      <c r="T175" s="36">
        <f t="shared" si="98"/>
        <v>1.4583333333333337E-2</v>
      </c>
      <c r="U175" s="35">
        <v>17.7</v>
      </c>
      <c r="V175" s="35">
        <f>INDEX('Počty dní'!F:J,MATCH(E175,'Počty dní'!C:C,0),4)</f>
        <v>47</v>
      </c>
      <c r="W175" s="65">
        <f t="shared" si="97"/>
        <v>831.9</v>
      </c>
    </row>
    <row r="176" spans="1:24" x14ac:dyDescent="0.3">
      <c r="A176" s="171">
        <v>212</v>
      </c>
      <c r="B176" s="35">
        <v>2112</v>
      </c>
      <c r="C176" s="34" t="s">
        <v>18</v>
      </c>
      <c r="D176" s="103"/>
      <c r="E176" s="34" t="str">
        <f t="shared" si="91"/>
        <v>X</v>
      </c>
      <c r="F176" s="34" t="s">
        <v>113</v>
      </c>
      <c r="G176" s="34">
        <v>26</v>
      </c>
      <c r="H176" s="34" t="str">
        <f t="shared" si="92"/>
        <v>XXX135/26</v>
      </c>
      <c r="I176" s="206" t="s">
        <v>65</v>
      </c>
      <c r="J176" s="103" t="s">
        <v>64</v>
      </c>
      <c r="K176" s="104">
        <v>0.52777777777777779</v>
      </c>
      <c r="L176" s="105">
        <v>0.52986111111111112</v>
      </c>
      <c r="M176" s="34" t="s">
        <v>24</v>
      </c>
      <c r="N176" s="105">
        <v>0.57986111111111105</v>
      </c>
      <c r="O176" s="34" t="s">
        <v>19</v>
      </c>
      <c r="P176" s="35" t="str">
        <f t="shared" si="93"/>
        <v>OK</v>
      </c>
      <c r="Q176" s="36">
        <f t="shared" si="94"/>
        <v>4.9999999999999933E-2</v>
      </c>
      <c r="R176" s="36">
        <f t="shared" si="95"/>
        <v>2.0833333333333259E-3</v>
      </c>
      <c r="S176" s="36">
        <f t="shared" si="96"/>
        <v>5.2083333333333259E-2</v>
      </c>
      <c r="T176" s="36">
        <f t="shared" si="98"/>
        <v>0.2048611111111111</v>
      </c>
      <c r="U176" s="35">
        <v>35.5</v>
      </c>
      <c r="V176" s="35">
        <f>INDEX('Počty dní'!F:J,MATCH(E176,'Počty dní'!C:C,0),4)</f>
        <v>47</v>
      </c>
      <c r="W176" s="65">
        <f t="shared" si="97"/>
        <v>1668.5</v>
      </c>
      <c r="X176" s="2"/>
    </row>
    <row r="177" spans="1:48" s="2" customFormat="1" x14ac:dyDescent="0.3">
      <c r="A177" s="171">
        <v>212</v>
      </c>
      <c r="B177" s="35">
        <v>2112</v>
      </c>
      <c r="C177" s="34" t="s">
        <v>18</v>
      </c>
      <c r="D177" s="103"/>
      <c r="E177" s="34" t="str">
        <f t="shared" si="91"/>
        <v>X</v>
      </c>
      <c r="F177" s="34" t="s">
        <v>113</v>
      </c>
      <c r="G177" s="34">
        <v>27</v>
      </c>
      <c r="H177" s="34" t="str">
        <f t="shared" si="92"/>
        <v>XXX135/27</v>
      </c>
      <c r="I177" s="206" t="s">
        <v>64</v>
      </c>
      <c r="J177" s="103" t="s">
        <v>64</v>
      </c>
      <c r="K177" s="104">
        <v>0.58194444444444449</v>
      </c>
      <c r="L177" s="105">
        <v>0.5854166666666667</v>
      </c>
      <c r="M177" s="34" t="s">
        <v>19</v>
      </c>
      <c r="N177" s="105">
        <v>0.63750000000000007</v>
      </c>
      <c r="O177" s="34" t="s">
        <v>24</v>
      </c>
      <c r="P177" s="35" t="str">
        <f t="shared" si="93"/>
        <v>OK</v>
      </c>
      <c r="Q177" s="36">
        <f t="shared" si="94"/>
        <v>5.208333333333337E-2</v>
      </c>
      <c r="R177" s="36">
        <f t="shared" si="95"/>
        <v>3.4722222222222099E-3</v>
      </c>
      <c r="S177" s="36">
        <f t="shared" si="96"/>
        <v>5.555555555555558E-2</v>
      </c>
      <c r="T177" s="36">
        <f t="shared" si="98"/>
        <v>2.083333333333437E-3</v>
      </c>
      <c r="U177" s="35">
        <v>37.1</v>
      </c>
      <c r="V177" s="35">
        <f>INDEX('Počty dní'!F:J,MATCH(E177,'Počty dní'!C:C,0),4)</f>
        <v>47</v>
      </c>
      <c r="W177" s="65">
        <f t="shared" si="97"/>
        <v>1743.7</v>
      </c>
    </row>
    <row r="178" spans="1:48" ht="15" thickBot="1" x14ac:dyDescent="0.35">
      <c r="A178" s="172">
        <v>212</v>
      </c>
      <c r="B178" s="37">
        <v>2112</v>
      </c>
      <c r="C178" s="75" t="s">
        <v>18</v>
      </c>
      <c r="D178" s="151"/>
      <c r="E178" s="75" t="str">
        <f t="shared" si="91"/>
        <v>X</v>
      </c>
      <c r="F178" s="75" t="s">
        <v>113</v>
      </c>
      <c r="G178" s="75">
        <v>32</v>
      </c>
      <c r="H178" s="75" t="str">
        <f t="shared" si="92"/>
        <v>XXX135/32</v>
      </c>
      <c r="I178" s="211" t="s">
        <v>65</v>
      </c>
      <c r="J178" s="151" t="s">
        <v>64</v>
      </c>
      <c r="K178" s="173">
        <v>0.65138888888888891</v>
      </c>
      <c r="L178" s="174">
        <v>0.65486111111111112</v>
      </c>
      <c r="M178" s="75" t="s">
        <v>24</v>
      </c>
      <c r="N178" s="174">
        <v>0.67708333333333337</v>
      </c>
      <c r="O178" s="75" t="s">
        <v>22</v>
      </c>
      <c r="P178" s="75"/>
      <c r="Q178" s="68">
        <f t="shared" si="94"/>
        <v>2.2222222222222254E-2</v>
      </c>
      <c r="R178" s="68">
        <f t="shared" si="95"/>
        <v>3.4722222222222099E-3</v>
      </c>
      <c r="S178" s="68">
        <f t="shared" si="96"/>
        <v>2.5694444444444464E-2</v>
      </c>
      <c r="T178" s="68">
        <f t="shared" si="98"/>
        <v>1.388888888888884E-2</v>
      </c>
      <c r="U178" s="37">
        <v>17.7</v>
      </c>
      <c r="V178" s="37">
        <f>INDEX('Počty dní'!F:J,MATCH(E178,'Počty dní'!C:C,0),4)</f>
        <v>47</v>
      </c>
      <c r="W178" s="69">
        <f t="shared" si="97"/>
        <v>831.9</v>
      </c>
      <c r="X178" s="2"/>
    </row>
    <row r="179" spans="1:48" ht="15" thickBot="1" x14ac:dyDescent="0.35">
      <c r="A179" s="115" t="str">
        <f ca="1">CONCATENATE(INDIRECT("R[-3]C[0]",FALSE),"celkem")</f>
        <v>212celkem</v>
      </c>
      <c r="B179" s="70"/>
      <c r="C179" s="70" t="str">
        <f ca="1">INDIRECT("R[-1]C[12]",FALSE)</f>
        <v>Jimramov,,Obecní úřad</v>
      </c>
      <c r="D179" s="80"/>
      <c r="E179" s="70"/>
      <c r="F179" s="80"/>
      <c r="G179" s="70"/>
      <c r="H179" s="116"/>
      <c r="I179" s="117"/>
      <c r="J179" s="118" t="str">
        <f ca="1">INDIRECT("R[-3]C[0]",FALSE)</f>
        <v>V</v>
      </c>
      <c r="K179" s="119"/>
      <c r="L179" s="120"/>
      <c r="M179" s="121"/>
      <c r="N179" s="120"/>
      <c r="O179" s="122"/>
      <c r="P179" s="70"/>
      <c r="Q179" s="71">
        <f>SUM(Q172:Q178)</f>
        <v>0.2416666666666667</v>
      </c>
      <c r="R179" s="71">
        <f>SUM(R172:R178)</f>
        <v>1.2499999999999983E-2</v>
      </c>
      <c r="S179" s="71">
        <f>SUM(S172:S178)</f>
        <v>0.25416666666666665</v>
      </c>
      <c r="T179" s="71">
        <f>SUM(T172:T178)</f>
        <v>0.24097222222222225</v>
      </c>
      <c r="U179" s="72">
        <f>SUM(U172:U178)</f>
        <v>177.6</v>
      </c>
      <c r="V179" s="73"/>
      <c r="W179" s="74">
        <f>SUM(W172:W178)</f>
        <v>8347.2000000000007</v>
      </c>
      <c r="X179" s="2"/>
    </row>
    <row r="180" spans="1:48" x14ac:dyDescent="0.3">
      <c r="C180" s="43"/>
      <c r="D180" s="147"/>
      <c r="E180" s="43"/>
      <c r="F180" s="43"/>
      <c r="G180" s="43"/>
      <c r="H180" s="43"/>
      <c r="L180" s="139"/>
      <c r="M180" s="43"/>
      <c r="N180" s="139"/>
      <c r="O180" s="43"/>
      <c r="X180" s="2"/>
    </row>
    <row r="181" spans="1:48" ht="15" thickBot="1" x14ac:dyDescent="0.35">
      <c r="C181" s="43"/>
      <c r="D181" s="147"/>
      <c r="E181" s="43"/>
      <c r="F181" s="43"/>
      <c r="G181" s="43"/>
      <c r="H181" s="43"/>
      <c r="L181" s="139"/>
      <c r="M181" s="43"/>
      <c r="N181" s="139"/>
      <c r="O181" s="43"/>
      <c r="X181" s="2"/>
    </row>
    <row r="182" spans="1:48" x14ac:dyDescent="0.3">
      <c r="A182" s="89">
        <v>213</v>
      </c>
      <c r="B182" s="32">
        <v>2113</v>
      </c>
      <c r="C182" s="32" t="s">
        <v>18</v>
      </c>
      <c r="D182" s="90"/>
      <c r="E182" s="32" t="str">
        <f t="shared" ref="E182:E196" si="99">CONCATENATE(C182,D182)</f>
        <v>X</v>
      </c>
      <c r="F182" s="32" t="s">
        <v>114</v>
      </c>
      <c r="G182" s="32">
        <v>2</v>
      </c>
      <c r="H182" s="32" t="str">
        <f t="shared" ref="H182:H196" si="100">CONCATENATE(F182,"/",G182)</f>
        <v>XXX138/2</v>
      </c>
      <c r="I182" s="204" t="s">
        <v>65</v>
      </c>
      <c r="J182" s="90" t="s">
        <v>65</v>
      </c>
      <c r="K182" s="169">
        <v>0.17708333333333334</v>
      </c>
      <c r="L182" s="170">
        <v>0.17847222222222223</v>
      </c>
      <c r="M182" s="32" t="s">
        <v>96</v>
      </c>
      <c r="N182" s="170">
        <v>0.20347222222222219</v>
      </c>
      <c r="O182" s="32" t="s">
        <v>28</v>
      </c>
      <c r="P182" s="32" t="str">
        <f t="shared" ref="P182:P195" si="101">IF(M183=O182,"OK","POZOR")</f>
        <v>OK</v>
      </c>
      <c r="Q182" s="67">
        <f t="shared" ref="Q182:Q196" si="102">IF(ISNUMBER(G182),N182-L182,IF(F182="přejezd",N182-L182,0))</f>
        <v>2.4999999999999967E-2</v>
      </c>
      <c r="R182" s="67">
        <f t="shared" ref="R182:R196" si="103">IF(ISNUMBER(G182),L182-K182,0)</f>
        <v>1.388888888888884E-3</v>
      </c>
      <c r="S182" s="67">
        <f t="shared" ref="S182:S196" si="104">Q182+R182</f>
        <v>2.6388888888888851E-2</v>
      </c>
      <c r="T182" s="67"/>
      <c r="U182" s="32">
        <v>23.5</v>
      </c>
      <c r="V182" s="32">
        <f>INDEX('Počty dní'!F:J,MATCH(E182,'Počty dní'!C:C,0),4)</f>
        <v>47</v>
      </c>
      <c r="W182" s="33">
        <f t="shared" ref="W182:W196" si="105">V182*U182</f>
        <v>1104.5</v>
      </c>
      <c r="X182" s="2"/>
    </row>
    <row r="183" spans="1:48" x14ac:dyDescent="0.3">
      <c r="A183" s="171">
        <v>213</v>
      </c>
      <c r="B183" s="35">
        <v>2113</v>
      </c>
      <c r="C183" s="34" t="s">
        <v>18</v>
      </c>
      <c r="D183" s="103"/>
      <c r="E183" s="34" t="str">
        <f t="shared" si="99"/>
        <v>X</v>
      </c>
      <c r="F183" s="34" t="s">
        <v>114</v>
      </c>
      <c r="G183" s="34">
        <v>1</v>
      </c>
      <c r="H183" s="34" t="str">
        <f t="shared" si="100"/>
        <v>XXX138/1</v>
      </c>
      <c r="I183" s="206" t="s">
        <v>65</v>
      </c>
      <c r="J183" s="103" t="s">
        <v>65</v>
      </c>
      <c r="K183" s="104">
        <v>0.20347222222222219</v>
      </c>
      <c r="L183" s="105">
        <v>0.20486111111111113</v>
      </c>
      <c r="M183" s="34" t="s">
        <v>28</v>
      </c>
      <c r="N183" s="105">
        <v>0.22291666666666665</v>
      </c>
      <c r="O183" s="34" t="s">
        <v>29</v>
      </c>
      <c r="P183" s="35" t="str">
        <f t="shared" si="101"/>
        <v>OK</v>
      </c>
      <c r="Q183" s="36">
        <f t="shared" ref="Q183:Q190" si="106">IF(ISNUMBER(G183),N183-L183,IF(F183="přejezd",N183-L183,0))</f>
        <v>1.8055555555555519E-2</v>
      </c>
      <c r="R183" s="36">
        <f t="shared" ref="R183:R190" si="107">IF(ISNUMBER(G183),L183-K183,0)</f>
        <v>1.3888888888889395E-3</v>
      </c>
      <c r="S183" s="36">
        <f t="shared" ref="S183:S190" si="108">Q183+R183</f>
        <v>1.9444444444444459E-2</v>
      </c>
      <c r="T183" s="36">
        <f t="shared" ref="T183:T190" si="109">K183-N182</f>
        <v>0</v>
      </c>
      <c r="U183" s="35">
        <v>18.899999999999999</v>
      </c>
      <c r="V183" s="35">
        <f>INDEX('Počty dní'!F:J,MATCH(E183,'Počty dní'!C:C,0),4)</f>
        <v>47</v>
      </c>
      <c r="W183" s="65">
        <f t="shared" si="105"/>
        <v>888.3</v>
      </c>
      <c r="X183" s="2"/>
    </row>
    <row r="184" spans="1:48" x14ac:dyDescent="0.3">
      <c r="A184" s="171">
        <v>213</v>
      </c>
      <c r="B184" s="35">
        <v>2113</v>
      </c>
      <c r="C184" s="34" t="s">
        <v>18</v>
      </c>
      <c r="D184" s="103"/>
      <c r="E184" s="34" t="str">
        <f t="shared" si="99"/>
        <v>X</v>
      </c>
      <c r="F184" s="34" t="s">
        <v>114</v>
      </c>
      <c r="G184" s="34">
        <v>4</v>
      </c>
      <c r="H184" s="34" t="str">
        <f t="shared" si="100"/>
        <v>XXX138/4</v>
      </c>
      <c r="I184" s="206" t="s">
        <v>65</v>
      </c>
      <c r="J184" s="103" t="s">
        <v>65</v>
      </c>
      <c r="K184" s="104">
        <v>0.22291666666666665</v>
      </c>
      <c r="L184" s="105">
        <v>0.22430555555555556</v>
      </c>
      <c r="M184" s="34" t="s">
        <v>29</v>
      </c>
      <c r="N184" s="105">
        <v>0.24513888888888888</v>
      </c>
      <c r="O184" s="34" t="s">
        <v>30</v>
      </c>
      <c r="P184" s="35" t="str">
        <f t="shared" si="101"/>
        <v>OK</v>
      </c>
      <c r="Q184" s="36">
        <f t="shared" si="106"/>
        <v>2.0833333333333315E-2</v>
      </c>
      <c r="R184" s="36">
        <f t="shared" si="107"/>
        <v>1.3888888888889117E-3</v>
      </c>
      <c r="S184" s="36">
        <f t="shared" si="108"/>
        <v>2.2222222222222227E-2</v>
      </c>
      <c r="T184" s="36">
        <f t="shared" si="109"/>
        <v>0</v>
      </c>
      <c r="U184" s="35">
        <v>19.600000000000001</v>
      </c>
      <c r="V184" s="35">
        <f>INDEX('Počty dní'!F:J,MATCH(E184,'Počty dní'!C:C,0),4)</f>
        <v>47</v>
      </c>
      <c r="W184" s="65">
        <f t="shared" si="105"/>
        <v>921.2</v>
      </c>
      <c r="X184" s="2"/>
    </row>
    <row r="185" spans="1:48" x14ac:dyDescent="0.3">
      <c r="A185" s="171">
        <v>213</v>
      </c>
      <c r="B185" s="35">
        <v>2113</v>
      </c>
      <c r="C185" s="34" t="s">
        <v>18</v>
      </c>
      <c r="D185" s="103"/>
      <c r="E185" s="34" t="str">
        <f>CONCATENATE(C185,D185)</f>
        <v>X</v>
      </c>
      <c r="F185" s="34" t="s">
        <v>115</v>
      </c>
      <c r="G185" s="34">
        <v>1</v>
      </c>
      <c r="H185" s="34" t="str">
        <f>CONCATENATE(F185,"/",G185)</f>
        <v>XXX139/1</v>
      </c>
      <c r="I185" s="206" t="s">
        <v>65</v>
      </c>
      <c r="J185" s="103" t="s">
        <v>65</v>
      </c>
      <c r="K185" s="104">
        <v>0.25555555555555559</v>
      </c>
      <c r="L185" s="105">
        <v>0.25694444444444448</v>
      </c>
      <c r="M185" s="34" t="s">
        <v>30</v>
      </c>
      <c r="N185" s="105">
        <v>0.27916666666666667</v>
      </c>
      <c r="O185" s="34" t="s">
        <v>31</v>
      </c>
      <c r="P185" s="35" t="str">
        <f t="shared" si="101"/>
        <v>OK</v>
      </c>
      <c r="Q185" s="36">
        <f t="shared" si="106"/>
        <v>2.2222222222222199E-2</v>
      </c>
      <c r="R185" s="36">
        <f t="shared" si="107"/>
        <v>1.388888888888884E-3</v>
      </c>
      <c r="S185" s="36">
        <f t="shared" si="108"/>
        <v>2.3611111111111083E-2</v>
      </c>
      <c r="T185" s="36">
        <f t="shared" si="109"/>
        <v>1.0416666666666713E-2</v>
      </c>
      <c r="U185" s="35">
        <v>17.3</v>
      </c>
      <c r="V185" s="35">
        <f>INDEX('Počty dní'!F:J,MATCH(E185,'Počty dní'!C:C,0),4)</f>
        <v>47</v>
      </c>
      <c r="W185" s="65">
        <f>V185*U185</f>
        <v>813.1</v>
      </c>
      <c r="X185" s="2"/>
    </row>
    <row r="186" spans="1:48" x14ac:dyDescent="0.3">
      <c r="A186" s="171">
        <v>213</v>
      </c>
      <c r="B186" s="35">
        <v>2113</v>
      </c>
      <c r="C186" s="34" t="s">
        <v>18</v>
      </c>
      <c r="D186" s="103"/>
      <c r="E186" s="34" t="str">
        <f>CONCATENATE(C186,D186)</f>
        <v>X</v>
      </c>
      <c r="F186" s="34" t="s">
        <v>115</v>
      </c>
      <c r="G186" s="34">
        <v>4</v>
      </c>
      <c r="H186" s="34" t="str">
        <f>CONCATENATE(F186,"/",G186)</f>
        <v>XXX139/4</v>
      </c>
      <c r="I186" s="206" t="s">
        <v>65</v>
      </c>
      <c r="J186" s="103" t="s">
        <v>65</v>
      </c>
      <c r="K186" s="104">
        <v>0.27916666666666667</v>
      </c>
      <c r="L186" s="105">
        <v>0.28194444444444444</v>
      </c>
      <c r="M186" s="34" t="s">
        <v>31</v>
      </c>
      <c r="N186" s="105">
        <v>0.30208333333333331</v>
      </c>
      <c r="O186" s="34" t="s">
        <v>28</v>
      </c>
      <c r="P186" s="35" t="str">
        <f t="shared" si="101"/>
        <v>OK</v>
      </c>
      <c r="Q186" s="36">
        <f t="shared" si="106"/>
        <v>2.0138888888888873E-2</v>
      </c>
      <c r="R186" s="36">
        <f t="shared" si="107"/>
        <v>2.7777777777777679E-3</v>
      </c>
      <c r="S186" s="36">
        <f t="shared" si="108"/>
        <v>2.2916666666666641E-2</v>
      </c>
      <c r="T186" s="36">
        <f t="shared" si="109"/>
        <v>0</v>
      </c>
      <c r="U186" s="35">
        <v>14.5</v>
      </c>
      <c r="V186" s="35">
        <f>INDEX('Počty dní'!F:J,MATCH(E186,'Počty dní'!C:C,0),4)</f>
        <v>47</v>
      </c>
      <c r="W186" s="65">
        <f>V186*U186</f>
        <v>681.5</v>
      </c>
      <c r="X186" s="2"/>
    </row>
    <row r="187" spans="1:48" x14ac:dyDescent="0.3">
      <c r="A187" s="171">
        <v>213</v>
      </c>
      <c r="B187" s="35">
        <v>2113</v>
      </c>
      <c r="C187" s="34" t="s">
        <v>18</v>
      </c>
      <c r="D187" s="103"/>
      <c r="E187" s="34" t="str">
        <f t="shared" si="99"/>
        <v>X</v>
      </c>
      <c r="F187" s="34" t="s">
        <v>114</v>
      </c>
      <c r="G187" s="34">
        <v>5</v>
      </c>
      <c r="H187" s="34" t="str">
        <f t="shared" si="100"/>
        <v>XXX138/5</v>
      </c>
      <c r="I187" s="206" t="s">
        <v>65</v>
      </c>
      <c r="J187" s="103" t="s">
        <v>65</v>
      </c>
      <c r="K187" s="104">
        <v>0.37708333333333338</v>
      </c>
      <c r="L187" s="105">
        <v>0.37847222222222227</v>
      </c>
      <c r="M187" s="34" t="s">
        <v>28</v>
      </c>
      <c r="N187" s="105">
        <v>0.40208333333333335</v>
      </c>
      <c r="O187" s="34" t="s">
        <v>96</v>
      </c>
      <c r="P187" s="35" t="str">
        <f t="shared" si="101"/>
        <v>OK</v>
      </c>
      <c r="Q187" s="36">
        <f t="shared" si="106"/>
        <v>2.3611111111111083E-2</v>
      </c>
      <c r="R187" s="36">
        <f t="shared" si="107"/>
        <v>1.388888888888884E-3</v>
      </c>
      <c r="S187" s="36">
        <f t="shared" si="108"/>
        <v>2.4999999999999967E-2</v>
      </c>
      <c r="T187" s="36">
        <f t="shared" si="109"/>
        <v>7.5000000000000067E-2</v>
      </c>
      <c r="U187" s="35">
        <v>23.5</v>
      </c>
      <c r="V187" s="35">
        <f>INDEX('Počty dní'!F:J,MATCH(E187,'Počty dní'!C:C,0),4)</f>
        <v>47</v>
      </c>
      <c r="W187" s="65">
        <f t="shared" si="105"/>
        <v>1104.5</v>
      </c>
      <c r="X187" s="2"/>
    </row>
    <row r="188" spans="1:48" x14ac:dyDescent="0.3">
      <c r="A188" s="171">
        <v>213</v>
      </c>
      <c r="B188" s="35">
        <v>2113</v>
      </c>
      <c r="C188" s="34" t="s">
        <v>18</v>
      </c>
      <c r="D188" s="103"/>
      <c r="E188" s="34" t="str">
        <f t="shared" si="99"/>
        <v>X</v>
      </c>
      <c r="F188" s="34" t="s">
        <v>114</v>
      </c>
      <c r="G188" s="34">
        <v>8</v>
      </c>
      <c r="H188" s="34" t="str">
        <f t="shared" si="100"/>
        <v>XXX138/8</v>
      </c>
      <c r="I188" s="206" t="s">
        <v>65</v>
      </c>
      <c r="J188" s="103" t="s">
        <v>65</v>
      </c>
      <c r="K188" s="104">
        <v>0.42708333333333331</v>
      </c>
      <c r="L188" s="105">
        <v>0.4284722222222222</v>
      </c>
      <c r="M188" s="34" t="s">
        <v>96</v>
      </c>
      <c r="N188" s="105">
        <v>0.45347222222222222</v>
      </c>
      <c r="O188" s="34" t="s">
        <v>28</v>
      </c>
      <c r="P188" s="35" t="str">
        <f t="shared" si="101"/>
        <v>OK</v>
      </c>
      <c r="Q188" s="36">
        <f t="shared" si="106"/>
        <v>2.5000000000000022E-2</v>
      </c>
      <c r="R188" s="36">
        <f t="shared" si="107"/>
        <v>1.388888888888884E-3</v>
      </c>
      <c r="S188" s="36">
        <f t="shared" si="108"/>
        <v>2.6388888888888906E-2</v>
      </c>
      <c r="T188" s="36">
        <f t="shared" si="109"/>
        <v>2.4999999999999967E-2</v>
      </c>
      <c r="U188" s="35">
        <v>23.5</v>
      </c>
      <c r="V188" s="35">
        <f>INDEX('Počty dní'!F:J,MATCH(E188,'Počty dní'!C:C,0),4)</f>
        <v>47</v>
      </c>
      <c r="W188" s="65">
        <f t="shared" si="105"/>
        <v>1104.5</v>
      </c>
      <c r="X188" s="2"/>
    </row>
    <row r="189" spans="1:48" x14ac:dyDescent="0.3">
      <c r="A189" s="171">
        <v>213</v>
      </c>
      <c r="B189" s="35">
        <v>2113</v>
      </c>
      <c r="C189" s="34" t="s">
        <v>18</v>
      </c>
      <c r="D189" s="103"/>
      <c r="E189" s="34" t="str">
        <f t="shared" si="99"/>
        <v>X</v>
      </c>
      <c r="F189" s="34" t="s">
        <v>120</v>
      </c>
      <c r="G189" s="34">
        <v>7</v>
      </c>
      <c r="H189" s="34" t="str">
        <f t="shared" si="100"/>
        <v>XXX144/7</v>
      </c>
      <c r="I189" s="206" t="s">
        <v>65</v>
      </c>
      <c r="J189" s="103" t="s">
        <v>65</v>
      </c>
      <c r="K189" s="104">
        <v>0.51944444444444449</v>
      </c>
      <c r="L189" s="105">
        <v>0.52083333333333337</v>
      </c>
      <c r="M189" s="34" t="s">
        <v>28</v>
      </c>
      <c r="N189" s="105">
        <v>0.54097222222222219</v>
      </c>
      <c r="O189" s="34" t="s">
        <v>41</v>
      </c>
      <c r="P189" s="35" t="str">
        <f t="shared" si="101"/>
        <v>OK</v>
      </c>
      <c r="Q189" s="36">
        <f t="shared" si="106"/>
        <v>2.0138888888888817E-2</v>
      </c>
      <c r="R189" s="36">
        <f t="shared" si="107"/>
        <v>1.388888888888884E-3</v>
      </c>
      <c r="S189" s="36">
        <f t="shared" si="108"/>
        <v>2.1527777777777701E-2</v>
      </c>
      <c r="T189" s="36">
        <f t="shared" si="109"/>
        <v>6.5972222222222265E-2</v>
      </c>
      <c r="U189" s="35">
        <v>12.4</v>
      </c>
      <c r="V189" s="35">
        <f>INDEX('Počty dní'!F:J,MATCH(E189,'Počty dní'!C:C,0),4)</f>
        <v>47</v>
      </c>
      <c r="W189" s="65">
        <f>V189*U189</f>
        <v>582.80000000000007</v>
      </c>
      <c r="X189" s="2"/>
    </row>
    <row r="190" spans="1:48" x14ac:dyDescent="0.3">
      <c r="A190" s="171">
        <v>213</v>
      </c>
      <c r="B190" s="35">
        <v>2113</v>
      </c>
      <c r="C190" s="34" t="s">
        <v>18</v>
      </c>
      <c r="D190" s="103"/>
      <c r="E190" s="34" t="str">
        <f t="shared" si="99"/>
        <v>X</v>
      </c>
      <c r="F190" s="34" t="s">
        <v>120</v>
      </c>
      <c r="G190" s="34">
        <v>10</v>
      </c>
      <c r="H190" s="34" t="str">
        <f t="shared" si="100"/>
        <v>XXX144/10</v>
      </c>
      <c r="I190" s="206" t="s">
        <v>65</v>
      </c>
      <c r="J190" s="103" t="s">
        <v>65</v>
      </c>
      <c r="K190" s="104">
        <v>0.54166666666666663</v>
      </c>
      <c r="L190" s="105">
        <v>0.54305555555555551</v>
      </c>
      <c r="M190" s="34" t="s">
        <v>41</v>
      </c>
      <c r="N190" s="105">
        <v>0.55972222222222223</v>
      </c>
      <c r="O190" s="35" t="s">
        <v>19</v>
      </c>
      <c r="P190" s="35" t="str">
        <f t="shared" si="101"/>
        <v>OK</v>
      </c>
      <c r="Q190" s="36">
        <f t="shared" si="106"/>
        <v>1.6666666666666718E-2</v>
      </c>
      <c r="R190" s="36">
        <f t="shared" si="107"/>
        <v>1.388888888888884E-3</v>
      </c>
      <c r="S190" s="36">
        <f t="shared" si="108"/>
        <v>1.8055555555555602E-2</v>
      </c>
      <c r="T190" s="36">
        <f t="shared" si="109"/>
        <v>6.9444444444444198E-4</v>
      </c>
      <c r="U190" s="35">
        <v>11.3</v>
      </c>
      <c r="V190" s="35">
        <f>INDEX('Počty dní'!F:J,MATCH(E190,'Počty dní'!C:C,0),4)</f>
        <v>47</v>
      </c>
      <c r="W190" s="65">
        <f>V190*U190</f>
        <v>531.1</v>
      </c>
      <c r="X190" s="2"/>
    </row>
    <row r="191" spans="1:48" x14ac:dyDescent="0.3">
      <c r="A191" s="171">
        <v>213</v>
      </c>
      <c r="B191" s="35">
        <v>2113</v>
      </c>
      <c r="C191" s="35" t="s">
        <v>18</v>
      </c>
      <c r="D191" s="97"/>
      <c r="E191" s="35" t="str">
        <f t="shared" si="99"/>
        <v>X</v>
      </c>
      <c r="F191" s="35" t="s">
        <v>72</v>
      </c>
      <c r="G191" s="35"/>
      <c r="H191" s="35" t="str">
        <f t="shared" si="100"/>
        <v>přejezd/</v>
      </c>
      <c r="I191" s="206"/>
      <c r="J191" s="103" t="s">
        <v>65</v>
      </c>
      <c r="K191" s="99">
        <v>0.61805555555555558</v>
      </c>
      <c r="L191" s="100">
        <v>0.61805555555555558</v>
      </c>
      <c r="M191" s="35" t="s">
        <v>19</v>
      </c>
      <c r="N191" s="100">
        <v>0.62013888888888891</v>
      </c>
      <c r="O191" s="35" t="s">
        <v>28</v>
      </c>
      <c r="P191" s="35" t="str">
        <f t="shared" si="101"/>
        <v>OK</v>
      </c>
      <c r="Q191" s="36">
        <f t="shared" si="102"/>
        <v>2.0833333333333259E-3</v>
      </c>
      <c r="R191" s="36">
        <f t="shared" si="103"/>
        <v>0</v>
      </c>
      <c r="S191" s="36">
        <f t="shared" si="104"/>
        <v>2.0833333333333259E-3</v>
      </c>
      <c r="T191" s="36">
        <f t="shared" ref="T191:T196" si="110">K191-N190</f>
        <v>5.8333333333333348E-2</v>
      </c>
      <c r="U191" s="35">
        <v>0</v>
      </c>
      <c r="V191" s="35">
        <f>INDEX('Počty dní'!F:J,MATCH(E191,'Počty dní'!C:C,0),4)</f>
        <v>47</v>
      </c>
      <c r="W191" s="65">
        <f>V191*U191</f>
        <v>0</v>
      </c>
      <c r="X191" s="2"/>
      <c r="AL191" s="6"/>
      <c r="AM191" s="6"/>
      <c r="AP191" s="7"/>
      <c r="AQ191" s="7"/>
      <c r="AR191" s="7"/>
      <c r="AS191" s="7"/>
      <c r="AT191" s="7"/>
      <c r="AU191" s="8"/>
      <c r="AV191" s="8"/>
    </row>
    <row r="192" spans="1:48" x14ac:dyDescent="0.3">
      <c r="A192" s="171">
        <v>213</v>
      </c>
      <c r="B192" s="35">
        <v>2113</v>
      </c>
      <c r="C192" s="34" t="s">
        <v>18</v>
      </c>
      <c r="D192" s="103"/>
      <c r="E192" s="34" t="str">
        <f t="shared" si="99"/>
        <v>X</v>
      </c>
      <c r="F192" s="34" t="s">
        <v>114</v>
      </c>
      <c r="G192" s="34">
        <v>9</v>
      </c>
      <c r="H192" s="34" t="str">
        <f t="shared" si="100"/>
        <v>XXX138/9</v>
      </c>
      <c r="I192" s="206" t="s">
        <v>65</v>
      </c>
      <c r="J192" s="103" t="s">
        <v>65</v>
      </c>
      <c r="K192" s="104">
        <v>0.62638888888888888</v>
      </c>
      <c r="L192" s="105">
        <v>0.62847222222222221</v>
      </c>
      <c r="M192" s="34" t="s">
        <v>28</v>
      </c>
      <c r="N192" s="105">
        <v>0.65208333333333335</v>
      </c>
      <c r="O192" s="34" t="s">
        <v>96</v>
      </c>
      <c r="P192" s="35" t="str">
        <f t="shared" si="101"/>
        <v>OK</v>
      </c>
      <c r="Q192" s="36">
        <f t="shared" ref="Q192" si="111">IF(ISNUMBER(G192),N192-L192,IF(F192="přejezd",N192-L192,0))</f>
        <v>2.3611111111111138E-2</v>
      </c>
      <c r="R192" s="36">
        <f t="shared" ref="R192" si="112">IF(ISNUMBER(G192),L192-K192,0)</f>
        <v>2.0833333333333259E-3</v>
      </c>
      <c r="S192" s="36">
        <f t="shared" ref="S192" si="113">Q192+R192</f>
        <v>2.5694444444444464E-2</v>
      </c>
      <c r="T192" s="36">
        <f t="shared" ref="T192" si="114">K192-N191</f>
        <v>6.2499999999999778E-3</v>
      </c>
      <c r="U192" s="35">
        <v>23.5</v>
      </c>
      <c r="V192" s="35">
        <f>INDEX('Počty dní'!F:J,MATCH(E192,'Počty dní'!C:C,0),4)</f>
        <v>47</v>
      </c>
      <c r="W192" s="65">
        <f t="shared" si="105"/>
        <v>1104.5</v>
      </c>
      <c r="X192" s="2"/>
    </row>
    <row r="193" spans="1:24" x14ac:dyDescent="0.3">
      <c r="A193" s="171">
        <v>213</v>
      </c>
      <c r="B193" s="35">
        <v>2113</v>
      </c>
      <c r="C193" s="34" t="s">
        <v>18</v>
      </c>
      <c r="D193" s="103"/>
      <c r="E193" s="34" t="str">
        <f t="shared" si="99"/>
        <v>X</v>
      </c>
      <c r="F193" s="34" t="s">
        <v>114</v>
      </c>
      <c r="G193" s="34">
        <v>12</v>
      </c>
      <c r="H193" s="34" t="str">
        <f t="shared" si="100"/>
        <v>XXX138/12</v>
      </c>
      <c r="I193" s="206" t="s">
        <v>65</v>
      </c>
      <c r="J193" s="103" t="s">
        <v>65</v>
      </c>
      <c r="K193" s="104">
        <v>0.67708333333333337</v>
      </c>
      <c r="L193" s="105">
        <v>0.67847222222222225</v>
      </c>
      <c r="M193" s="34" t="s">
        <v>96</v>
      </c>
      <c r="N193" s="105">
        <v>0.70347222222222217</v>
      </c>
      <c r="O193" s="34" t="s">
        <v>28</v>
      </c>
      <c r="P193" s="35" t="str">
        <f t="shared" si="101"/>
        <v>OK</v>
      </c>
      <c r="Q193" s="36">
        <f t="shared" si="102"/>
        <v>2.4999999999999911E-2</v>
      </c>
      <c r="R193" s="36">
        <f t="shared" si="103"/>
        <v>1.388888888888884E-3</v>
      </c>
      <c r="S193" s="36">
        <f t="shared" si="104"/>
        <v>2.6388888888888795E-2</v>
      </c>
      <c r="T193" s="36">
        <f t="shared" si="110"/>
        <v>2.5000000000000022E-2</v>
      </c>
      <c r="U193" s="35">
        <v>23.5</v>
      </c>
      <c r="V193" s="35">
        <f>INDEX('Počty dní'!F:J,MATCH(E193,'Počty dní'!C:C,0),4)</f>
        <v>47</v>
      </c>
      <c r="W193" s="65">
        <f t="shared" si="105"/>
        <v>1104.5</v>
      </c>
      <c r="X193" s="2"/>
    </row>
    <row r="194" spans="1:24" x14ac:dyDescent="0.3">
      <c r="A194" s="171">
        <v>213</v>
      </c>
      <c r="B194" s="35">
        <v>2113</v>
      </c>
      <c r="C194" s="34" t="s">
        <v>18</v>
      </c>
      <c r="D194" s="103"/>
      <c r="E194" s="34" t="str">
        <f t="shared" si="99"/>
        <v>X</v>
      </c>
      <c r="F194" s="34" t="s">
        <v>114</v>
      </c>
      <c r="G194" s="34">
        <v>11</v>
      </c>
      <c r="H194" s="34" t="str">
        <f t="shared" si="100"/>
        <v>XXX138/11</v>
      </c>
      <c r="I194" s="206" t="s">
        <v>65</v>
      </c>
      <c r="J194" s="103" t="s">
        <v>65</v>
      </c>
      <c r="K194" s="104">
        <v>0.70972222222222225</v>
      </c>
      <c r="L194" s="105">
        <v>0.71180555555555547</v>
      </c>
      <c r="M194" s="34" t="s">
        <v>28</v>
      </c>
      <c r="N194" s="105">
        <v>0.73541666666666661</v>
      </c>
      <c r="O194" s="34" t="s">
        <v>96</v>
      </c>
      <c r="P194" s="35" t="str">
        <f t="shared" si="101"/>
        <v>OK</v>
      </c>
      <c r="Q194" s="36">
        <f t="shared" si="102"/>
        <v>2.3611111111111138E-2</v>
      </c>
      <c r="R194" s="36">
        <f t="shared" si="103"/>
        <v>2.0833333333332149E-3</v>
      </c>
      <c r="S194" s="36">
        <f t="shared" si="104"/>
        <v>2.5694444444444353E-2</v>
      </c>
      <c r="T194" s="36">
        <f t="shared" si="110"/>
        <v>6.2500000000000888E-3</v>
      </c>
      <c r="U194" s="35">
        <v>23.5</v>
      </c>
      <c r="V194" s="35">
        <f>INDEX('Počty dní'!F:J,MATCH(E194,'Počty dní'!C:C,0),4)</f>
        <v>47</v>
      </c>
      <c r="W194" s="65">
        <f t="shared" si="105"/>
        <v>1104.5</v>
      </c>
      <c r="X194" s="2"/>
    </row>
    <row r="195" spans="1:24" x14ac:dyDescent="0.3">
      <c r="A195" s="171">
        <v>213</v>
      </c>
      <c r="B195" s="35">
        <v>2113</v>
      </c>
      <c r="C195" s="34" t="s">
        <v>18</v>
      </c>
      <c r="D195" s="103"/>
      <c r="E195" s="34" t="str">
        <f t="shared" si="99"/>
        <v>X</v>
      </c>
      <c r="F195" s="34" t="s">
        <v>114</v>
      </c>
      <c r="G195" s="34">
        <v>14</v>
      </c>
      <c r="H195" s="34" t="str">
        <f t="shared" si="100"/>
        <v>XXX138/14</v>
      </c>
      <c r="I195" s="206" t="s">
        <v>65</v>
      </c>
      <c r="J195" s="103" t="s">
        <v>65</v>
      </c>
      <c r="K195" s="104">
        <v>0.76041666666666663</v>
      </c>
      <c r="L195" s="105">
        <v>0.76180555555555562</v>
      </c>
      <c r="M195" s="34" t="s">
        <v>96</v>
      </c>
      <c r="N195" s="105">
        <v>0.78680555555555554</v>
      </c>
      <c r="O195" s="34" t="s">
        <v>28</v>
      </c>
      <c r="P195" s="35" t="str">
        <f t="shared" si="101"/>
        <v>OK</v>
      </c>
      <c r="Q195" s="36">
        <f t="shared" si="102"/>
        <v>2.4999999999999911E-2</v>
      </c>
      <c r="R195" s="36">
        <f t="shared" si="103"/>
        <v>1.388888888888995E-3</v>
      </c>
      <c r="S195" s="36">
        <f t="shared" si="104"/>
        <v>2.6388888888888906E-2</v>
      </c>
      <c r="T195" s="36">
        <f t="shared" si="110"/>
        <v>2.5000000000000022E-2</v>
      </c>
      <c r="U195" s="35">
        <v>23.5</v>
      </c>
      <c r="V195" s="35">
        <f>INDEX('Počty dní'!F:J,MATCH(E195,'Počty dní'!C:C,0),4)</f>
        <v>47</v>
      </c>
      <c r="W195" s="65">
        <f t="shared" si="105"/>
        <v>1104.5</v>
      </c>
      <c r="X195" s="2"/>
    </row>
    <row r="196" spans="1:24" ht="15" thickBot="1" x14ac:dyDescent="0.35">
      <c r="A196" s="172">
        <v>213</v>
      </c>
      <c r="B196" s="37">
        <v>2113</v>
      </c>
      <c r="C196" s="75" t="s">
        <v>18</v>
      </c>
      <c r="D196" s="151"/>
      <c r="E196" s="75" t="str">
        <f t="shared" si="99"/>
        <v>X</v>
      </c>
      <c r="F196" s="75" t="s">
        <v>114</v>
      </c>
      <c r="G196" s="75">
        <v>13</v>
      </c>
      <c r="H196" s="75" t="str">
        <f t="shared" si="100"/>
        <v>XXX138/13</v>
      </c>
      <c r="I196" s="211" t="s">
        <v>65</v>
      </c>
      <c r="J196" s="151" t="s">
        <v>65</v>
      </c>
      <c r="K196" s="173">
        <v>0.79305555555555562</v>
      </c>
      <c r="L196" s="174">
        <v>0.79513888888888884</v>
      </c>
      <c r="M196" s="75" t="s">
        <v>28</v>
      </c>
      <c r="N196" s="174">
        <v>0.81874999999999998</v>
      </c>
      <c r="O196" s="75" t="s">
        <v>96</v>
      </c>
      <c r="P196" s="75"/>
      <c r="Q196" s="68">
        <f t="shared" si="102"/>
        <v>2.3611111111111138E-2</v>
      </c>
      <c r="R196" s="68">
        <f t="shared" si="103"/>
        <v>2.0833333333332149E-3</v>
      </c>
      <c r="S196" s="68">
        <f t="shared" si="104"/>
        <v>2.5694444444444353E-2</v>
      </c>
      <c r="T196" s="68">
        <f t="shared" si="110"/>
        <v>6.2500000000000888E-3</v>
      </c>
      <c r="U196" s="37">
        <v>23.5</v>
      </c>
      <c r="V196" s="37">
        <f>INDEX('Počty dní'!F:J,MATCH(E196,'Počty dní'!C:C,0),4)</f>
        <v>47</v>
      </c>
      <c r="W196" s="69">
        <f t="shared" si="105"/>
        <v>1104.5</v>
      </c>
      <c r="X196" s="2"/>
    </row>
    <row r="197" spans="1:24" ht="15" thickBot="1" x14ac:dyDescent="0.35">
      <c r="A197" s="115" t="str">
        <f ca="1">CONCATENATE(INDIRECT("R[-3]C[0]",FALSE),"celkem")</f>
        <v>213celkem</v>
      </c>
      <c r="B197" s="70"/>
      <c r="C197" s="70" t="str">
        <f ca="1">INDIRECT("R[-1]C[12]",FALSE)</f>
        <v>Strážek</v>
      </c>
      <c r="D197" s="80"/>
      <c r="E197" s="70"/>
      <c r="F197" s="80"/>
      <c r="G197" s="70"/>
      <c r="H197" s="116"/>
      <c r="I197" s="117"/>
      <c r="J197" s="118" t="str">
        <f ca="1">INDIRECT("R[-3]C[0]",FALSE)</f>
        <v>S</v>
      </c>
      <c r="K197" s="119"/>
      <c r="L197" s="120"/>
      <c r="M197" s="121"/>
      <c r="N197" s="120"/>
      <c r="O197" s="122"/>
      <c r="P197" s="70"/>
      <c r="Q197" s="71">
        <f>SUM(Q182:Q196)</f>
        <v>0.3145833333333331</v>
      </c>
      <c r="R197" s="71">
        <f>SUM(R182:R196)</f>
        <v>2.2916666666666557E-2</v>
      </c>
      <c r="S197" s="71">
        <f>SUM(S182:S196)</f>
        <v>0.33749999999999963</v>
      </c>
      <c r="T197" s="71">
        <f>SUM(T182:T196)</f>
        <v>0.30416666666666703</v>
      </c>
      <c r="U197" s="72">
        <f>SUM(U182:U196)</f>
        <v>282</v>
      </c>
      <c r="V197" s="73"/>
      <c r="W197" s="74">
        <f>SUM(W182:W196)</f>
        <v>13254</v>
      </c>
      <c r="X197" s="2"/>
    </row>
    <row r="198" spans="1:24" x14ac:dyDescent="0.3">
      <c r="C198" s="43"/>
      <c r="D198" s="147"/>
      <c r="E198" s="43"/>
      <c r="F198" s="43"/>
      <c r="G198" s="43"/>
      <c r="H198" s="43"/>
      <c r="L198" s="139"/>
      <c r="M198" s="43"/>
      <c r="N198" s="139"/>
      <c r="O198" s="43"/>
      <c r="X198" s="2"/>
    </row>
    <row r="199" spans="1:24" ht="15" thickBot="1" x14ac:dyDescent="0.35">
      <c r="C199" s="43"/>
      <c r="D199" s="147"/>
      <c r="E199" s="43"/>
      <c r="F199" s="43"/>
      <c r="G199" s="43"/>
      <c r="H199" s="43"/>
      <c r="L199" s="139"/>
      <c r="M199" s="43"/>
      <c r="N199" s="139"/>
      <c r="O199" s="43"/>
      <c r="X199" s="2"/>
    </row>
    <row r="200" spans="1:24" x14ac:dyDescent="0.3">
      <c r="A200" s="89">
        <v>214</v>
      </c>
      <c r="B200" s="32">
        <v>2114</v>
      </c>
      <c r="C200" s="32" t="s">
        <v>18</v>
      </c>
      <c r="D200" s="90"/>
      <c r="E200" s="32" t="str">
        <f>CONCATENATE(C200,D200)</f>
        <v>X</v>
      </c>
      <c r="F200" s="32" t="s">
        <v>115</v>
      </c>
      <c r="G200" s="32">
        <v>2</v>
      </c>
      <c r="H200" s="32" t="str">
        <f>CONCATENATE(F200,"/",G200)</f>
        <v>XXX139/2</v>
      </c>
      <c r="I200" s="204" t="s">
        <v>65</v>
      </c>
      <c r="J200" s="90" t="s">
        <v>64</v>
      </c>
      <c r="K200" s="169">
        <v>0.18402777777777779</v>
      </c>
      <c r="L200" s="170">
        <v>0.18472222222222223</v>
      </c>
      <c r="M200" s="32" t="s">
        <v>31</v>
      </c>
      <c r="N200" s="170">
        <v>0.20486111111111113</v>
      </c>
      <c r="O200" s="32" t="s">
        <v>28</v>
      </c>
      <c r="P200" s="32" t="str">
        <f t="shared" ref="P200:P209" si="115">IF(M201=O200,"OK","POZOR")</f>
        <v>OK</v>
      </c>
      <c r="Q200" s="67">
        <f t="shared" ref="Q200:Q210" si="116">IF(ISNUMBER(G200),N200-L200,IF(F200="přejezd",N200-L200,0))</f>
        <v>2.0138888888888901E-2</v>
      </c>
      <c r="R200" s="67">
        <f t="shared" ref="R200:R210" si="117">IF(ISNUMBER(G200),L200-K200,0)</f>
        <v>6.9444444444444198E-4</v>
      </c>
      <c r="S200" s="67">
        <f t="shared" ref="S200:S210" si="118">Q200+R200</f>
        <v>2.0833333333333343E-2</v>
      </c>
      <c r="T200" s="67"/>
      <c r="U200" s="32">
        <v>14.5</v>
      </c>
      <c r="V200" s="32">
        <f>INDEX('Počty dní'!F:J,MATCH(E200,'Počty dní'!C:C,0),4)</f>
        <v>47</v>
      </c>
      <c r="W200" s="33">
        <f>V200*U200</f>
        <v>681.5</v>
      </c>
      <c r="X200" s="2"/>
    </row>
    <row r="201" spans="1:24" x14ac:dyDescent="0.3">
      <c r="A201" s="171">
        <v>214</v>
      </c>
      <c r="B201" s="35">
        <v>2114</v>
      </c>
      <c r="C201" s="34" t="s">
        <v>18</v>
      </c>
      <c r="D201" s="103"/>
      <c r="E201" s="34" t="str">
        <f>CONCATENATE(C201,D201)</f>
        <v>X</v>
      </c>
      <c r="F201" s="35" t="s">
        <v>72</v>
      </c>
      <c r="G201" s="35"/>
      <c r="H201" s="35" t="str">
        <f>CONCATENATE(F201,"/",G201)</f>
        <v>přejezd/</v>
      </c>
      <c r="I201" s="206"/>
      <c r="J201" s="103" t="s">
        <v>64</v>
      </c>
      <c r="K201" s="104">
        <v>0.20486111111111113</v>
      </c>
      <c r="L201" s="105">
        <v>0.20486111111111113</v>
      </c>
      <c r="M201" s="34" t="s">
        <v>28</v>
      </c>
      <c r="N201" s="105">
        <v>0.2076388888888889</v>
      </c>
      <c r="O201" s="34" t="s">
        <v>57</v>
      </c>
      <c r="P201" s="35" t="str">
        <f t="shared" si="115"/>
        <v>OK</v>
      </c>
      <c r="Q201" s="36">
        <f t="shared" si="116"/>
        <v>2.7777777777777679E-3</v>
      </c>
      <c r="R201" s="36">
        <f t="shared" si="117"/>
        <v>0</v>
      </c>
      <c r="S201" s="36">
        <f t="shared" si="118"/>
        <v>2.7777777777777679E-3</v>
      </c>
      <c r="T201" s="36">
        <f t="shared" ref="T201:T210" si="119">K201-N200</f>
        <v>0</v>
      </c>
      <c r="U201" s="35">
        <v>0</v>
      </c>
      <c r="V201" s="35">
        <f>INDEX('Počty dní'!F:J,MATCH(E201,'Počty dní'!C:C,0),4)</f>
        <v>47</v>
      </c>
      <c r="W201" s="65">
        <f>V201*U201</f>
        <v>0</v>
      </c>
      <c r="X201" s="2"/>
    </row>
    <row r="202" spans="1:24" x14ac:dyDescent="0.3">
      <c r="A202" s="171">
        <v>214</v>
      </c>
      <c r="B202" s="35">
        <v>2114</v>
      </c>
      <c r="C202" s="34" t="s">
        <v>18</v>
      </c>
      <c r="D202" s="103"/>
      <c r="E202" s="34" t="str">
        <f>CONCATENATE(C202,D202)</f>
        <v>X</v>
      </c>
      <c r="F202" s="34" t="s">
        <v>112</v>
      </c>
      <c r="G202" s="34">
        <v>2</v>
      </c>
      <c r="H202" s="34" t="str">
        <f>CONCATENATE(F202,"/",G202)</f>
        <v>XXX136/2</v>
      </c>
      <c r="I202" s="206" t="s">
        <v>64</v>
      </c>
      <c r="J202" s="103" t="s">
        <v>64</v>
      </c>
      <c r="K202" s="104">
        <v>0.2076388888888889</v>
      </c>
      <c r="L202" s="105">
        <v>0.20833333333333334</v>
      </c>
      <c r="M202" s="34" t="s">
        <v>57</v>
      </c>
      <c r="N202" s="105">
        <v>0.23333333333333331</v>
      </c>
      <c r="O202" s="34" t="s">
        <v>21</v>
      </c>
      <c r="P202" s="35" t="str">
        <f t="shared" si="115"/>
        <v>OK</v>
      </c>
      <c r="Q202" s="36">
        <f t="shared" si="116"/>
        <v>2.4999999999999967E-2</v>
      </c>
      <c r="R202" s="36">
        <f t="shared" si="117"/>
        <v>6.9444444444444198E-4</v>
      </c>
      <c r="S202" s="36">
        <f t="shared" si="118"/>
        <v>2.5694444444444409E-2</v>
      </c>
      <c r="T202" s="36">
        <f t="shared" si="119"/>
        <v>0</v>
      </c>
      <c r="U202" s="35">
        <v>19.5</v>
      </c>
      <c r="V202" s="35">
        <f>INDEX('Počty dní'!F:J,MATCH(E202,'Počty dní'!C:C,0),4)</f>
        <v>47</v>
      </c>
      <c r="W202" s="65">
        <f>V202*U202</f>
        <v>916.5</v>
      </c>
      <c r="X202" s="2"/>
    </row>
    <row r="203" spans="1:24" x14ac:dyDescent="0.3">
      <c r="A203" s="171">
        <v>214</v>
      </c>
      <c r="B203" s="35">
        <v>2114</v>
      </c>
      <c r="C203" s="34" t="s">
        <v>18</v>
      </c>
      <c r="D203" s="103"/>
      <c r="E203" s="34" t="str">
        <f t="shared" ref="E203:E208" si="120">CONCATENATE(C203,D203)</f>
        <v>X</v>
      </c>
      <c r="F203" s="34" t="s">
        <v>112</v>
      </c>
      <c r="G203" s="34">
        <v>5</v>
      </c>
      <c r="H203" s="34" t="str">
        <f t="shared" ref="H203:H208" si="121">CONCATENATE(F203,"/",G203)</f>
        <v>XXX136/5</v>
      </c>
      <c r="I203" s="206" t="s">
        <v>64</v>
      </c>
      <c r="J203" s="103" t="s">
        <v>64</v>
      </c>
      <c r="K203" s="104">
        <v>0.26527777777777778</v>
      </c>
      <c r="L203" s="105">
        <v>0.26666666666666666</v>
      </c>
      <c r="M203" s="34" t="s">
        <v>21</v>
      </c>
      <c r="N203" s="105">
        <v>0.28958333333333336</v>
      </c>
      <c r="O203" s="34" t="s">
        <v>57</v>
      </c>
      <c r="P203" s="35" t="str">
        <f t="shared" si="115"/>
        <v>OK</v>
      </c>
      <c r="Q203" s="36">
        <f t="shared" si="116"/>
        <v>2.2916666666666696E-2</v>
      </c>
      <c r="R203" s="36">
        <f t="shared" si="117"/>
        <v>1.388888888888884E-3</v>
      </c>
      <c r="S203" s="36">
        <f t="shared" si="118"/>
        <v>2.430555555555558E-2</v>
      </c>
      <c r="T203" s="36">
        <f t="shared" si="119"/>
        <v>3.194444444444447E-2</v>
      </c>
      <c r="U203" s="35">
        <v>19.5</v>
      </c>
      <c r="V203" s="35">
        <f>INDEX('Počty dní'!F:J,MATCH(E203,'Počty dní'!C:C,0),4)</f>
        <v>47</v>
      </c>
      <c r="W203" s="65">
        <f t="shared" ref="W203:W208" si="122">V203*U203</f>
        <v>916.5</v>
      </c>
      <c r="X203" s="2"/>
    </row>
    <row r="204" spans="1:24" x14ac:dyDescent="0.3">
      <c r="A204" s="171">
        <v>214</v>
      </c>
      <c r="B204" s="35">
        <v>2114</v>
      </c>
      <c r="C204" s="34" t="s">
        <v>18</v>
      </c>
      <c r="D204" s="103"/>
      <c r="E204" s="34" t="str">
        <f t="shared" si="120"/>
        <v>X</v>
      </c>
      <c r="F204" s="34" t="s">
        <v>112</v>
      </c>
      <c r="G204" s="34">
        <v>6</v>
      </c>
      <c r="H204" s="34" t="str">
        <f t="shared" si="121"/>
        <v>XXX136/6</v>
      </c>
      <c r="I204" s="206" t="s">
        <v>64</v>
      </c>
      <c r="J204" s="103" t="s">
        <v>64</v>
      </c>
      <c r="K204" s="104">
        <v>0.28958333333333336</v>
      </c>
      <c r="L204" s="105">
        <v>0.29166666666666669</v>
      </c>
      <c r="M204" s="34" t="s">
        <v>57</v>
      </c>
      <c r="N204" s="105">
        <v>0.31666666666666665</v>
      </c>
      <c r="O204" s="34" t="s">
        <v>21</v>
      </c>
      <c r="P204" s="35" t="str">
        <f t="shared" si="115"/>
        <v>OK</v>
      </c>
      <c r="Q204" s="36">
        <f t="shared" si="116"/>
        <v>2.4999999999999967E-2</v>
      </c>
      <c r="R204" s="36">
        <f t="shared" si="117"/>
        <v>2.0833333333333259E-3</v>
      </c>
      <c r="S204" s="36">
        <f t="shared" si="118"/>
        <v>2.7083333333333293E-2</v>
      </c>
      <c r="T204" s="36">
        <f t="shared" si="119"/>
        <v>0</v>
      </c>
      <c r="U204" s="35">
        <v>19.5</v>
      </c>
      <c r="V204" s="35">
        <f>INDEX('Počty dní'!F:J,MATCH(E204,'Počty dní'!C:C,0),4)</f>
        <v>47</v>
      </c>
      <c r="W204" s="65">
        <f t="shared" si="122"/>
        <v>916.5</v>
      </c>
      <c r="X204" s="2"/>
    </row>
    <row r="205" spans="1:24" x14ac:dyDescent="0.3">
      <c r="A205" s="171">
        <v>214</v>
      </c>
      <c r="B205" s="35">
        <v>2114</v>
      </c>
      <c r="C205" s="35" t="s">
        <v>18</v>
      </c>
      <c r="D205" s="177"/>
      <c r="E205" s="98" t="str">
        <f t="shared" si="120"/>
        <v>X</v>
      </c>
      <c r="F205" s="35" t="s">
        <v>107</v>
      </c>
      <c r="G205" s="132">
        <v>9</v>
      </c>
      <c r="H205" s="35" t="str">
        <f t="shared" si="121"/>
        <v>XXX110/9</v>
      </c>
      <c r="I205" s="97" t="s">
        <v>65</v>
      </c>
      <c r="J205" s="103" t="s">
        <v>64</v>
      </c>
      <c r="K205" s="99">
        <v>0.35555555555555557</v>
      </c>
      <c r="L205" s="131">
        <v>0.3576388888888889</v>
      </c>
      <c r="M205" s="34" t="s">
        <v>21</v>
      </c>
      <c r="N205" s="163">
        <v>0.40972222222222227</v>
      </c>
      <c r="O205" s="102" t="s">
        <v>84</v>
      </c>
      <c r="P205" s="35" t="str">
        <f t="shared" si="115"/>
        <v>OK</v>
      </c>
      <c r="Q205" s="36">
        <f t="shared" si="116"/>
        <v>5.208333333333337E-2</v>
      </c>
      <c r="R205" s="36">
        <f t="shared" si="117"/>
        <v>2.0833333333333259E-3</v>
      </c>
      <c r="S205" s="36">
        <f t="shared" si="118"/>
        <v>5.4166666666666696E-2</v>
      </c>
      <c r="T205" s="36">
        <f t="shared" si="119"/>
        <v>3.8888888888888917E-2</v>
      </c>
      <c r="U205" s="35">
        <v>49.2</v>
      </c>
      <c r="V205" s="35">
        <f>INDEX('Počty dní'!F:J,MATCH(E205,'Počty dní'!C:C,0),4)</f>
        <v>47</v>
      </c>
      <c r="W205" s="65">
        <f t="shared" si="122"/>
        <v>2312.4</v>
      </c>
      <c r="X205" s="1"/>
    </row>
    <row r="206" spans="1:24" x14ac:dyDescent="0.3">
      <c r="A206" s="171">
        <v>214</v>
      </c>
      <c r="B206" s="35">
        <v>2114</v>
      </c>
      <c r="C206" s="35" t="s">
        <v>18</v>
      </c>
      <c r="D206" s="131"/>
      <c r="E206" s="98" t="str">
        <f t="shared" si="120"/>
        <v>X</v>
      </c>
      <c r="F206" s="35" t="s">
        <v>107</v>
      </c>
      <c r="G206" s="132">
        <v>14</v>
      </c>
      <c r="H206" s="35" t="str">
        <f t="shared" si="121"/>
        <v>XXX110/14</v>
      </c>
      <c r="I206" s="97" t="s">
        <v>65</v>
      </c>
      <c r="J206" s="103" t="s">
        <v>64</v>
      </c>
      <c r="K206" s="99">
        <v>0.4201388888888889</v>
      </c>
      <c r="L206" s="131">
        <v>0.4236111111111111</v>
      </c>
      <c r="M206" s="102" t="s">
        <v>84</v>
      </c>
      <c r="N206" s="100">
        <v>0.47569444444444442</v>
      </c>
      <c r="O206" s="101" t="s">
        <v>21</v>
      </c>
      <c r="P206" s="35" t="str">
        <f t="shared" si="115"/>
        <v>OK</v>
      </c>
      <c r="Q206" s="36">
        <f t="shared" si="116"/>
        <v>5.2083333333333315E-2</v>
      </c>
      <c r="R206" s="36">
        <f t="shared" si="117"/>
        <v>3.4722222222222099E-3</v>
      </c>
      <c r="S206" s="36">
        <f t="shared" si="118"/>
        <v>5.5555555555555525E-2</v>
      </c>
      <c r="T206" s="36">
        <f t="shared" si="119"/>
        <v>1.041666666666663E-2</v>
      </c>
      <c r="U206" s="35">
        <v>49.2</v>
      </c>
      <c r="V206" s="35">
        <f>INDEX('Počty dní'!F:J,MATCH(E206,'Počty dní'!C:C,0),4)</f>
        <v>47</v>
      </c>
      <c r="W206" s="65">
        <f t="shared" si="122"/>
        <v>2312.4</v>
      </c>
      <c r="X206" s="1"/>
    </row>
    <row r="207" spans="1:24" x14ac:dyDescent="0.3">
      <c r="A207" s="171">
        <v>214</v>
      </c>
      <c r="B207" s="35">
        <v>2114</v>
      </c>
      <c r="C207" s="34" t="s">
        <v>18</v>
      </c>
      <c r="D207" s="103"/>
      <c r="E207" s="34" t="str">
        <f t="shared" si="120"/>
        <v>X</v>
      </c>
      <c r="F207" s="34" t="s">
        <v>112</v>
      </c>
      <c r="G207" s="34">
        <v>17</v>
      </c>
      <c r="H207" s="34" t="str">
        <f t="shared" si="121"/>
        <v>XXX136/17</v>
      </c>
      <c r="I207" s="206" t="s">
        <v>65</v>
      </c>
      <c r="J207" s="103" t="s">
        <v>64</v>
      </c>
      <c r="K207" s="104">
        <v>0.51388888888888895</v>
      </c>
      <c r="L207" s="105">
        <v>0.51666666666666672</v>
      </c>
      <c r="M207" s="34" t="s">
        <v>21</v>
      </c>
      <c r="N207" s="105">
        <v>0.5395833333333333</v>
      </c>
      <c r="O207" s="34" t="s">
        <v>57</v>
      </c>
      <c r="P207" s="35" t="str">
        <f t="shared" si="115"/>
        <v>OK</v>
      </c>
      <c r="Q207" s="36">
        <f t="shared" si="116"/>
        <v>2.2916666666666585E-2</v>
      </c>
      <c r="R207" s="36">
        <f t="shared" si="117"/>
        <v>2.7777777777777679E-3</v>
      </c>
      <c r="S207" s="36">
        <f t="shared" si="118"/>
        <v>2.5694444444444353E-2</v>
      </c>
      <c r="T207" s="36">
        <f t="shared" si="119"/>
        <v>3.8194444444444531E-2</v>
      </c>
      <c r="U207" s="35">
        <v>19.5</v>
      </c>
      <c r="V207" s="35">
        <f>INDEX('Počty dní'!F:J,MATCH(E207,'Počty dní'!C:C,0),4)</f>
        <v>47</v>
      </c>
      <c r="W207" s="65">
        <f t="shared" si="122"/>
        <v>916.5</v>
      </c>
      <c r="X207" s="1"/>
    </row>
    <row r="208" spans="1:24" x14ac:dyDescent="0.3">
      <c r="A208" s="171">
        <v>214</v>
      </c>
      <c r="B208" s="35">
        <v>2114</v>
      </c>
      <c r="C208" s="34" t="s">
        <v>18</v>
      </c>
      <c r="D208" s="103"/>
      <c r="E208" s="34" t="str">
        <f t="shared" si="120"/>
        <v>X</v>
      </c>
      <c r="F208" s="34" t="s">
        <v>112</v>
      </c>
      <c r="G208" s="34">
        <v>18</v>
      </c>
      <c r="H208" s="34" t="str">
        <f t="shared" si="121"/>
        <v>XXX136/18</v>
      </c>
      <c r="I208" s="206" t="s">
        <v>65</v>
      </c>
      <c r="J208" s="103" t="s">
        <v>64</v>
      </c>
      <c r="K208" s="104">
        <v>0.5395833333333333</v>
      </c>
      <c r="L208" s="105">
        <v>0.54166666666666663</v>
      </c>
      <c r="M208" s="34" t="s">
        <v>57</v>
      </c>
      <c r="N208" s="105">
        <v>0.56666666666666665</v>
      </c>
      <c r="O208" s="34" t="s">
        <v>21</v>
      </c>
      <c r="P208" s="35" t="str">
        <f t="shared" si="115"/>
        <v>OK</v>
      </c>
      <c r="Q208" s="36">
        <f t="shared" si="116"/>
        <v>2.5000000000000022E-2</v>
      </c>
      <c r="R208" s="36">
        <f t="shared" si="117"/>
        <v>2.0833333333333259E-3</v>
      </c>
      <c r="S208" s="36">
        <f t="shared" si="118"/>
        <v>2.7083333333333348E-2</v>
      </c>
      <c r="T208" s="36">
        <f t="shared" si="119"/>
        <v>0</v>
      </c>
      <c r="U208" s="35">
        <v>19.5</v>
      </c>
      <c r="V208" s="35">
        <f>INDEX('Počty dní'!F:J,MATCH(E208,'Počty dní'!C:C,0),4)</f>
        <v>47</v>
      </c>
      <c r="W208" s="65">
        <f t="shared" si="122"/>
        <v>916.5</v>
      </c>
      <c r="X208" s="1"/>
    </row>
    <row r="209" spans="1:48" x14ac:dyDescent="0.3">
      <c r="A209" s="171">
        <v>214</v>
      </c>
      <c r="B209" s="35">
        <v>2114</v>
      </c>
      <c r="C209" s="35" t="s">
        <v>18</v>
      </c>
      <c r="D209" s="97"/>
      <c r="E209" s="35" t="str">
        <f>CONCATENATE(C209,D209)</f>
        <v>X</v>
      </c>
      <c r="F209" s="35" t="s">
        <v>72</v>
      </c>
      <c r="G209" s="35"/>
      <c r="H209" s="35" t="str">
        <f>CONCATENATE(F209,"/",G209)</f>
        <v>přejezd/</v>
      </c>
      <c r="I209" s="206"/>
      <c r="J209" s="103" t="s">
        <v>64</v>
      </c>
      <c r="K209" s="99">
        <v>0.58680555555555558</v>
      </c>
      <c r="L209" s="100">
        <v>0.58680555555555558</v>
      </c>
      <c r="M209" s="102" t="str">
        <f>O206</f>
        <v>Žďár n.Sáz.,,aut.nádr.</v>
      </c>
      <c r="N209" s="100">
        <v>0.59027777777777779</v>
      </c>
      <c r="O209" s="102" t="str">
        <f>M210</f>
        <v>Žďár n.Sáz.,,Strojírenská ŽĎAS</v>
      </c>
      <c r="P209" s="35" t="str">
        <f t="shared" si="115"/>
        <v>OK</v>
      </c>
      <c r="Q209" s="36">
        <f t="shared" si="116"/>
        <v>3.4722222222222099E-3</v>
      </c>
      <c r="R209" s="36">
        <f t="shared" si="117"/>
        <v>0</v>
      </c>
      <c r="S209" s="36">
        <f t="shared" si="118"/>
        <v>3.4722222222222099E-3</v>
      </c>
      <c r="T209" s="36">
        <f t="shared" si="119"/>
        <v>2.0138888888888928E-2</v>
      </c>
      <c r="U209" s="35">
        <v>0</v>
      </c>
      <c r="V209" s="35">
        <f>INDEX('Počty dní'!F:J,MATCH(E209,'Počty dní'!C:C,0),4)</f>
        <v>47</v>
      </c>
      <c r="W209" s="65">
        <f>V209*U209</f>
        <v>0</v>
      </c>
      <c r="X209" s="1"/>
      <c r="AL209" s="24"/>
      <c r="AM209" s="24"/>
      <c r="AP209" s="7"/>
      <c r="AQ209" s="7"/>
      <c r="AR209" s="7"/>
      <c r="AS209" s="7"/>
      <c r="AT209" s="7"/>
      <c r="AU209" s="25"/>
      <c r="AV209" s="25"/>
    </row>
    <row r="210" spans="1:48" ht="15" thickBot="1" x14ac:dyDescent="0.35">
      <c r="A210" s="172">
        <v>214</v>
      </c>
      <c r="B210" s="37">
        <v>2114</v>
      </c>
      <c r="C210" s="37" t="s">
        <v>18</v>
      </c>
      <c r="D210" s="178"/>
      <c r="E210" s="110" t="str">
        <f>CONCATENATE(C210,D210)</f>
        <v>X</v>
      </c>
      <c r="F210" s="37" t="s">
        <v>107</v>
      </c>
      <c r="G210" s="150">
        <v>19</v>
      </c>
      <c r="H210" s="37" t="str">
        <f>CONCATENATE(F210,"/",G210)</f>
        <v>XXX110/19</v>
      </c>
      <c r="I210" s="109" t="s">
        <v>64</v>
      </c>
      <c r="J210" s="151" t="s">
        <v>64</v>
      </c>
      <c r="K210" s="111">
        <v>0.59027777777777779</v>
      </c>
      <c r="L210" s="179">
        <v>0.59375</v>
      </c>
      <c r="M210" s="113" t="s">
        <v>52</v>
      </c>
      <c r="N210" s="180">
        <v>0.61805555555555558</v>
      </c>
      <c r="O210" s="114" t="s">
        <v>31</v>
      </c>
      <c r="P210" s="75"/>
      <c r="Q210" s="68">
        <f t="shared" si="116"/>
        <v>2.430555555555558E-2</v>
      </c>
      <c r="R210" s="68">
        <f t="shared" si="117"/>
        <v>3.4722222222222099E-3</v>
      </c>
      <c r="S210" s="68">
        <f t="shared" si="118"/>
        <v>2.777777777777779E-2</v>
      </c>
      <c r="T210" s="68">
        <f t="shared" si="119"/>
        <v>0</v>
      </c>
      <c r="U210" s="37">
        <v>21.2</v>
      </c>
      <c r="V210" s="37">
        <f>INDEX('Počty dní'!F:J,MATCH(E210,'Počty dní'!C:C,0),4)</f>
        <v>47</v>
      </c>
      <c r="W210" s="69">
        <f>V210*U210</f>
        <v>996.4</v>
      </c>
      <c r="X210" s="1"/>
    </row>
    <row r="211" spans="1:48" ht="15" thickBot="1" x14ac:dyDescent="0.35">
      <c r="A211" s="115" t="str">
        <f ca="1">CONCATENATE(INDIRECT("R[-3]C[0]",FALSE),"celkem")</f>
        <v>214celkem</v>
      </c>
      <c r="B211" s="70"/>
      <c r="C211" s="70" t="str">
        <f ca="1">INDIRECT("R[-1]C[12]",FALSE)</f>
        <v>Bobrová,Dolní Bobrová</v>
      </c>
      <c r="D211" s="80"/>
      <c r="E211" s="70"/>
      <c r="F211" s="80"/>
      <c r="G211" s="70"/>
      <c r="H211" s="116"/>
      <c r="I211" s="117"/>
      <c r="J211" s="118" t="str">
        <f ca="1">INDIRECT("R[-3]C[0]",FALSE)</f>
        <v>V</v>
      </c>
      <c r="K211" s="119"/>
      <c r="L211" s="120"/>
      <c r="M211" s="121"/>
      <c r="N211" s="120"/>
      <c r="O211" s="122"/>
      <c r="P211" s="70"/>
      <c r="Q211" s="71">
        <f>SUM(Q200:Q210)</f>
        <v>0.27569444444444435</v>
      </c>
      <c r="R211" s="71">
        <f>SUM(R200:R210)</f>
        <v>1.8749999999999933E-2</v>
      </c>
      <c r="S211" s="71">
        <f>SUM(S200:S210)</f>
        <v>0.29444444444444429</v>
      </c>
      <c r="T211" s="71">
        <f>SUM(T200:T210)</f>
        <v>0.13958333333333348</v>
      </c>
      <c r="U211" s="72">
        <f>SUM(U200:U210)</f>
        <v>231.6</v>
      </c>
      <c r="V211" s="73"/>
      <c r="W211" s="74">
        <f>SUM(W200:W210)</f>
        <v>10885.199999999999</v>
      </c>
    </row>
    <row r="212" spans="1:48" x14ac:dyDescent="0.3">
      <c r="A212" s="123"/>
      <c r="F212" s="29"/>
      <c r="H212" s="124"/>
      <c r="I212" s="125"/>
      <c r="J212" s="126"/>
      <c r="K212" s="38"/>
      <c r="L212" s="175"/>
      <c r="M212" s="88"/>
      <c r="N212" s="175"/>
      <c r="O212" s="128"/>
      <c r="Q212" s="40"/>
      <c r="R212" s="40"/>
      <c r="S212" s="40"/>
      <c r="T212" s="40"/>
      <c r="U212" s="41"/>
      <c r="W212" s="41"/>
    </row>
    <row r="213" spans="1:48" ht="15" thickBot="1" x14ac:dyDescent="0.35">
      <c r="C213" s="43"/>
      <c r="D213" s="147"/>
      <c r="E213" s="43"/>
      <c r="L213" s="139"/>
      <c r="M213" s="141"/>
      <c r="N213" s="139"/>
      <c r="O213" s="141"/>
    </row>
    <row r="214" spans="1:48" x14ac:dyDescent="0.3">
      <c r="A214" s="89">
        <v>215</v>
      </c>
      <c r="B214" s="32">
        <v>2115</v>
      </c>
      <c r="C214" s="32" t="s">
        <v>18</v>
      </c>
      <c r="D214" s="90"/>
      <c r="E214" s="32" t="str">
        <f>CONCATENATE(C214,D214)</f>
        <v>X</v>
      </c>
      <c r="F214" s="32" t="s">
        <v>112</v>
      </c>
      <c r="G214" s="32">
        <v>1</v>
      </c>
      <c r="H214" s="32" t="str">
        <f>CONCATENATE(F214,"/",G214)</f>
        <v>XXX136/1</v>
      </c>
      <c r="I214" s="204" t="s">
        <v>65</v>
      </c>
      <c r="J214" s="90" t="s">
        <v>64</v>
      </c>
      <c r="K214" s="169">
        <v>0.19652777777777777</v>
      </c>
      <c r="L214" s="170">
        <v>0.19722222222222222</v>
      </c>
      <c r="M214" s="32" t="s">
        <v>21</v>
      </c>
      <c r="N214" s="170">
        <v>0.21527777777777779</v>
      </c>
      <c r="O214" s="32" t="s">
        <v>28</v>
      </c>
      <c r="P214" s="32" t="str">
        <f t="shared" ref="P214:P224" si="123">IF(M215=O214,"OK","POZOR")</f>
        <v>OK</v>
      </c>
      <c r="Q214" s="67">
        <f t="shared" ref="Q214:Q225" si="124">IF(ISNUMBER(G214),N214-L214,IF(F214="přejezd",N214-L214,0))</f>
        <v>1.8055555555555575E-2</v>
      </c>
      <c r="R214" s="67">
        <f t="shared" ref="R214:R225" si="125">IF(ISNUMBER(G214),L214-K214,0)</f>
        <v>6.9444444444444198E-4</v>
      </c>
      <c r="S214" s="67">
        <f t="shared" ref="S214:S225" si="126">Q214+R214</f>
        <v>1.8750000000000017E-2</v>
      </c>
      <c r="T214" s="67"/>
      <c r="U214" s="32">
        <v>16.100000000000001</v>
      </c>
      <c r="V214" s="32">
        <f>INDEX('Počty dní'!F:J,MATCH(E214,'Počty dní'!C:C,0),4)</f>
        <v>47</v>
      </c>
      <c r="W214" s="33">
        <f>V214*U214</f>
        <v>756.7</v>
      </c>
    </row>
    <row r="215" spans="1:48" x14ac:dyDescent="0.3">
      <c r="A215" s="171">
        <v>215</v>
      </c>
      <c r="B215" s="35">
        <v>2115</v>
      </c>
      <c r="C215" s="34" t="s">
        <v>18</v>
      </c>
      <c r="D215" s="103"/>
      <c r="E215" s="34" t="str">
        <f>CONCATENATE(C215,D215)</f>
        <v>X</v>
      </c>
      <c r="F215" s="34" t="s">
        <v>122</v>
      </c>
      <c r="G215" s="34">
        <v>3</v>
      </c>
      <c r="H215" s="34" t="str">
        <f>CONCATENATE(F215,"/",G215)</f>
        <v>XXX146/3</v>
      </c>
      <c r="I215" s="206" t="s">
        <v>65</v>
      </c>
      <c r="J215" s="103" t="s">
        <v>64</v>
      </c>
      <c r="K215" s="104">
        <v>0.21875</v>
      </c>
      <c r="L215" s="105">
        <v>0.22013888888888888</v>
      </c>
      <c r="M215" s="34" t="s">
        <v>28</v>
      </c>
      <c r="N215" s="105">
        <v>0.22638888888888889</v>
      </c>
      <c r="O215" s="34" t="s">
        <v>47</v>
      </c>
      <c r="P215" s="35" t="str">
        <f t="shared" si="123"/>
        <v>OK</v>
      </c>
      <c r="Q215" s="36">
        <f t="shared" si="124"/>
        <v>6.2500000000000056E-3</v>
      </c>
      <c r="R215" s="36">
        <f t="shared" si="125"/>
        <v>1.388888888888884E-3</v>
      </c>
      <c r="S215" s="36">
        <f t="shared" si="126"/>
        <v>7.6388888888888895E-3</v>
      </c>
      <c r="T215" s="36">
        <f t="shared" ref="T215:T225" si="127">K215-N214</f>
        <v>3.4722222222222099E-3</v>
      </c>
      <c r="U215" s="35">
        <v>3.5</v>
      </c>
      <c r="V215" s="35">
        <f>INDEX('Počty dní'!F:J,MATCH(E215,'Počty dní'!C:C,0),4)</f>
        <v>47</v>
      </c>
      <c r="W215" s="65">
        <f>V215*U215</f>
        <v>164.5</v>
      </c>
    </row>
    <row r="216" spans="1:48" x14ac:dyDescent="0.3">
      <c r="A216" s="171">
        <v>215</v>
      </c>
      <c r="B216" s="35">
        <v>2115</v>
      </c>
      <c r="C216" s="34" t="s">
        <v>18</v>
      </c>
      <c r="D216" s="103"/>
      <c r="E216" s="34" t="str">
        <f>CONCATENATE(C216,D216)</f>
        <v>X</v>
      </c>
      <c r="F216" s="34" t="s">
        <v>122</v>
      </c>
      <c r="G216" s="34">
        <v>4</v>
      </c>
      <c r="H216" s="34" t="str">
        <f>CONCATENATE(F216,"/",G216)</f>
        <v>XXX146/4</v>
      </c>
      <c r="I216" s="206" t="s">
        <v>65</v>
      </c>
      <c r="J216" s="103" t="s">
        <v>64</v>
      </c>
      <c r="K216" s="104">
        <v>0.22638888888888889</v>
      </c>
      <c r="L216" s="105">
        <v>0.22708333333333333</v>
      </c>
      <c r="M216" s="34" t="s">
        <v>47</v>
      </c>
      <c r="N216" s="105">
        <v>0.23263888888888887</v>
      </c>
      <c r="O216" s="34" t="s">
        <v>28</v>
      </c>
      <c r="P216" s="35" t="str">
        <f t="shared" si="123"/>
        <v>OK</v>
      </c>
      <c r="Q216" s="36">
        <f t="shared" si="124"/>
        <v>5.5555555555555358E-3</v>
      </c>
      <c r="R216" s="36">
        <f t="shared" si="125"/>
        <v>6.9444444444444198E-4</v>
      </c>
      <c r="S216" s="36">
        <f t="shared" si="126"/>
        <v>6.2499999999999778E-3</v>
      </c>
      <c r="T216" s="36">
        <f t="shared" si="127"/>
        <v>0</v>
      </c>
      <c r="U216" s="35">
        <v>3.5</v>
      </c>
      <c r="V216" s="35">
        <f>INDEX('Počty dní'!F:J,MATCH(E216,'Počty dní'!C:C,0),4)</f>
        <v>47</v>
      </c>
      <c r="W216" s="65">
        <f>V216*U216</f>
        <v>164.5</v>
      </c>
    </row>
    <row r="217" spans="1:48" x14ac:dyDescent="0.3">
      <c r="A217" s="171">
        <v>215</v>
      </c>
      <c r="B217" s="35">
        <v>2115</v>
      </c>
      <c r="C217" s="34" t="s">
        <v>18</v>
      </c>
      <c r="D217" s="103"/>
      <c r="E217" s="34" t="str">
        <f t="shared" ref="E217:E225" si="128">CONCATENATE(C217,D217)</f>
        <v>X</v>
      </c>
      <c r="F217" s="34" t="s">
        <v>114</v>
      </c>
      <c r="G217" s="34">
        <v>3</v>
      </c>
      <c r="H217" s="34" t="str">
        <f t="shared" ref="H217:H225" si="129">CONCATENATE(F217,"/",G217)</f>
        <v>XXX138/3</v>
      </c>
      <c r="I217" s="206" t="s">
        <v>65</v>
      </c>
      <c r="J217" s="103" t="s">
        <v>64</v>
      </c>
      <c r="K217" s="104">
        <v>0.23263888888888887</v>
      </c>
      <c r="L217" s="105">
        <v>0.23263888888888887</v>
      </c>
      <c r="M217" s="34" t="s">
        <v>28</v>
      </c>
      <c r="N217" s="105">
        <v>0.25625000000000003</v>
      </c>
      <c r="O217" s="34" t="s">
        <v>96</v>
      </c>
      <c r="P217" s="35" t="str">
        <f t="shared" si="123"/>
        <v>OK</v>
      </c>
      <c r="Q217" s="36">
        <f t="shared" si="124"/>
        <v>2.3611111111111166E-2</v>
      </c>
      <c r="R217" s="36">
        <f t="shared" si="125"/>
        <v>0</v>
      </c>
      <c r="S217" s="36">
        <f t="shared" si="126"/>
        <v>2.3611111111111166E-2</v>
      </c>
      <c r="T217" s="36">
        <f t="shared" si="127"/>
        <v>0</v>
      </c>
      <c r="U217" s="35">
        <v>23.5</v>
      </c>
      <c r="V217" s="35">
        <f>INDEX('Počty dní'!F:J,MATCH(E217,'Počty dní'!C:C,0),4)</f>
        <v>47</v>
      </c>
      <c r="W217" s="65">
        <f t="shared" ref="W217:W225" si="130">V217*U217</f>
        <v>1104.5</v>
      </c>
    </row>
    <row r="218" spans="1:48" x14ac:dyDescent="0.3">
      <c r="A218" s="171">
        <v>215</v>
      </c>
      <c r="B218" s="35">
        <v>2115</v>
      </c>
      <c r="C218" s="34" t="s">
        <v>18</v>
      </c>
      <c r="D218" s="103"/>
      <c r="E218" s="34" t="str">
        <f t="shared" si="128"/>
        <v>X</v>
      </c>
      <c r="F218" s="34" t="s">
        <v>114</v>
      </c>
      <c r="G218" s="34">
        <v>6</v>
      </c>
      <c r="H218" s="34" t="str">
        <f t="shared" si="129"/>
        <v>XXX138/6</v>
      </c>
      <c r="I218" s="206" t="s">
        <v>64</v>
      </c>
      <c r="J218" s="103" t="s">
        <v>64</v>
      </c>
      <c r="K218" s="104">
        <v>0.26041666666666669</v>
      </c>
      <c r="L218" s="105">
        <v>0.26180555555555557</v>
      </c>
      <c r="M218" s="34" t="s">
        <v>96</v>
      </c>
      <c r="N218" s="105">
        <v>0.28680555555555554</v>
      </c>
      <c r="O218" s="34" t="s">
        <v>28</v>
      </c>
      <c r="P218" s="35" t="str">
        <f t="shared" si="123"/>
        <v>OK</v>
      </c>
      <c r="Q218" s="36">
        <f t="shared" si="124"/>
        <v>2.4999999999999967E-2</v>
      </c>
      <c r="R218" s="36">
        <f t="shared" si="125"/>
        <v>1.388888888888884E-3</v>
      </c>
      <c r="S218" s="36">
        <f t="shared" si="126"/>
        <v>2.6388888888888851E-2</v>
      </c>
      <c r="T218" s="36">
        <f t="shared" si="127"/>
        <v>4.1666666666666519E-3</v>
      </c>
      <c r="U218" s="35">
        <v>23.5</v>
      </c>
      <c r="V218" s="35">
        <f>INDEX('Počty dní'!F:J,MATCH(E218,'Počty dní'!C:C,0),4)</f>
        <v>47</v>
      </c>
      <c r="W218" s="65">
        <f t="shared" si="130"/>
        <v>1104.5</v>
      </c>
    </row>
    <row r="219" spans="1:48" x14ac:dyDescent="0.3">
      <c r="A219" s="171">
        <v>215</v>
      </c>
      <c r="B219" s="35">
        <v>2115</v>
      </c>
      <c r="C219" s="34" t="s">
        <v>18</v>
      </c>
      <c r="D219" s="103"/>
      <c r="E219" s="34" t="str">
        <f t="shared" si="128"/>
        <v>X</v>
      </c>
      <c r="F219" s="34" t="s">
        <v>112</v>
      </c>
      <c r="G219" s="34">
        <v>12</v>
      </c>
      <c r="H219" s="34" t="str">
        <f t="shared" si="129"/>
        <v>XXX136/12</v>
      </c>
      <c r="I219" s="206" t="s">
        <v>65</v>
      </c>
      <c r="J219" s="103" t="s">
        <v>64</v>
      </c>
      <c r="K219" s="104">
        <v>0.41875000000000001</v>
      </c>
      <c r="L219" s="105">
        <v>0.42083333333333334</v>
      </c>
      <c r="M219" s="34" t="s">
        <v>28</v>
      </c>
      <c r="N219" s="105">
        <v>0.44166666666666665</v>
      </c>
      <c r="O219" s="34" t="s">
        <v>21</v>
      </c>
      <c r="P219" s="35" t="str">
        <f t="shared" si="123"/>
        <v>OK</v>
      </c>
      <c r="Q219" s="36">
        <f t="shared" si="124"/>
        <v>2.0833333333333315E-2</v>
      </c>
      <c r="R219" s="36">
        <f t="shared" si="125"/>
        <v>2.0833333333333259E-3</v>
      </c>
      <c r="S219" s="36">
        <f t="shared" si="126"/>
        <v>2.2916666666666641E-2</v>
      </c>
      <c r="T219" s="36">
        <f t="shared" si="127"/>
        <v>0.13194444444444448</v>
      </c>
      <c r="U219" s="35">
        <v>16.100000000000001</v>
      </c>
      <c r="V219" s="35">
        <f>INDEX('Počty dní'!F:J,MATCH(E219,'Počty dní'!C:C,0),4)</f>
        <v>47</v>
      </c>
      <c r="W219" s="65">
        <f t="shared" si="130"/>
        <v>756.7</v>
      </c>
      <c r="X219" s="1"/>
    </row>
    <row r="220" spans="1:48" x14ac:dyDescent="0.3">
      <c r="A220" s="171">
        <v>215</v>
      </c>
      <c r="B220" s="35">
        <v>2115</v>
      </c>
      <c r="C220" s="34" t="s">
        <v>18</v>
      </c>
      <c r="D220" s="103"/>
      <c r="E220" s="34" t="str">
        <f t="shared" si="128"/>
        <v>X</v>
      </c>
      <c r="F220" s="34" t="s">
        <v>134</v>
      </c>
      <c r="G220" s="34">
        <v>15</v>
      </c>
      <c r="H220" s="34" t="str">
        <f t="shared" si="129"/>
        <v>XXX200/15</v>
      </c>
      <c r="I220" s="206" t="s">
        <v>64</v>
      </c>
      <c r="J220" s="103" t="s">
        <v>64</v>
      </c>
      <c r="K220" s="176">
        <v>0.51597222222222217</v>
      </c>
      <c r="L220" s="149">
        <v>0.51944444444444449</v>
      </c>
      <c r="M220" s="102" t="s">
        <v>21</v>
      </c>
      <c r="N220" s="149">
        <v>0.55555555555555558</v>
      </c>
      <c r="O220" s="102" t="s">
        <v>62</v>
      </c>
      <c r="P220" s="35" t="str">
        <f t="shared" si="123"/>
        <v>OK</v>
      </c>
      <c r="Q220" s="36">
        <f t="shared" si="124"/>
        <v>3.6111111111111094E-2</v>
      </c>
      <c r="R220" s="36">
        <f t="shared" si="125"/>
        <v>3.4722222222223209E-3</v>
      </c>
      <c r="S220" s="36">
        <f t="shared" si="126"/>
        <v>3.9583333333333415E-2</v>
      </c>
      <c r="T220" s="36">
        <f t="shared" si="127"/>
        <v>7.4305555555555514E-2</v>
      </c>
      <c r="U220" s="35">
        <v>38.1</v>
      </c>
      <c r="V220" s="35">
        <f>INDEX('Počty dní'!F:J,MATCH(E220,'Počty dní'!C:C,0),4)</f>
        <v>47</v>
      </c>
      <c r="W220" s="65">
        <f t="shared" si="130"/>
        <v>1790.7</v>
      </c>
    </row>
    <row r="221" spans="1:48" x14ac:dyDescent="0.3">
      <c r="A221" s="171">
        <v>215</v>
      </c>
      <c r="B221" s="35">
        <v>2115</v>
      </c>
      <c r="C221" s="35" t="s">
        <v>18</v>
      </c>
      <c r="D221" s="97"/>
      <c r="E221" s="98" t="str">
        <f t="shared" si="128"/>
        <v>X</v>
      </c>
      <c r="F221" s="35" t="s">
        <v>132</v>
      </c>
      <c r="G221" s="35">
        <v>3</v>
      </c>
      <c r="H221" s="35" t="str">
        <f t="shared" si="129"/>
        <v>XXX182/3</v>
      </c>
      <c r="I221" s="205" t="s">
        <v>64</v>
      </c>
      <c r="J221" s="103" t="s">
        <v>64</v>
      </c>
      <c r="K221" s="104">
        <v>0.58333333333333337</v>
      </c>
      <c r="L221" s="105">
        <v>0.58680555555555558</v>
      </c>
      <c r="M221" s="102" t="s">
        <v>62</v>
      </c>
      <c r="N221" s="105">
        <v>0.64027777777777783</v>
      </c>
      <c r="O221" s="106" t="s">
        <v>21</v>
      </c>
      <c r="P221" s="35" t="str">
        <f t="shared" si="123"/>
        <v>OK</v>
      </c>
      <c r="Q221" s="36">
        <f t="shared" si="124"/>
        <v>5.3472222222222254E-2</v>
      </c>
      <c r="R221" s="36">
        <f t="shared" si="125"/>
        <v>3.4722222222222099E-3</v>
      </c>
      <c r="S221" s="36">
        <f t="shared" si="126"/>
        <v>5.6944444444444464E-2</v>
      </c>
      <c r="T221" s="36">
        <f t="shared" si="127"/>
        <v>2.777777777777779E-2</v>
      </c>
      <c r="U221" s="35">
        <v>45.6</v>
      </c>
      <c r="V221" s="35">
        <f>INDEX('Počty dní'!F:J,MATCH(E221,'Počty dní'!C:C,0),4)</f>
        <v>47</v>
      </c>
      <c r="W221" s="65">
        <f t="shared" si="130"/>
        <v>2143.2000000000003</v>
      </c>
    </row>
    <row r="222" spans="1:48" x14ac:dyDescent="0.3">
      <c r="A222" s="171">
        <v>215</v>
      </c>
      <c r="B222" s="35">
        <v>2115</v>
      </c>
      <c r="C222" s="34" t="s">
        <v>18</v>
      </c>
      <c r="D222" s="103"/>
      <c r="E222" s="34" t="str">
        <f t="shared" si="128"/>
        <v>X</v>
      </c>
      <c r="F222" s="34" t="s">
        <v>119</v>
      </c>
      <c r="G222" s="34">
        <v>21</v>
      </c>
      <c r="H222" s="34" t="str">
        <f t="shared" si="129"/>
        <v>XXX143/21</v>
      </c>
      <c r="I222" s="206" t="s">
        <v>65</v>
      </c>
      <c r="J222" s="103" t="s">
        <v>64</v>
      </c>
      <c r="K222" s="176">
        <v>0.65138888888888891</v>
      </c>
      <c r="L222" s="149">
        <v>0.65486111111111112</v>
      </c>
      <c r="M222" s="35" t="s">
        <v>21</v>
      </c>
      <c r="N222" s="149">
        <v>0.66736111111111107</v>
      </c>
      <c r="O222" s="35" t="s">
        <v>38</v>
      </c>
      <c r="P222" s="35" t="str">
        <f t="shared" si="123"/>
        <v>OK</v>
      </c>
      <c r="Q222" s="36">
        <f t="shared" si="124"/>
        <v>1.2499999999999956E-2</v>
      </c>
      <c r="R222" s="36">
        <f t="shared" si="125"/>
        <v>3.4722222222222099E-3</v>
      </c>
      <c r="S222" s="36">
        <f t="shared" si="126"/>
        <v>1.5972222222222165E-2</v>
      </c>
      <c r="T222" s="36">
        <f t="shared" si="127"/>
        <v>1.1111111111111072E-2</v>
      </c>
      <c r="U222" s="35">
        <v>10.5</v>
      </c>
      <c r="V222" s="35">
        <f>INDEX('Počty dní'!F:J,MATCH(E222,'Počty dní'!C:C,0),4)</f>
        <v>47</v>
      </c>
      <c r="W222" s="65">
        <f t="shared" si="130"/>
        <v>493.5</v>
      </c>
    </row>
    <row r="223" spans="1:48" x14ac:dyDescent="0.3">
      <c r="A223" s="171">
        <v>215</v>
      </c>
      <c r="B223" s="35">
        <v>2115</v>
      </c>
      <c r="C223" s="34" t="s">
        <v>18</v>
      </c>
      <c r="D223" s="103"/>
      <c r="E223" s="34" t="str">
        <f t="shared" si="128"/>
        <v>X</v>
      </c>
      <c r="F223" s="34" t="s">
        <v>119</v>
      </c>
      <c r="G223" s="34">
        <v>26</v>
      </c>
      <c r="H223" s="34" t="str">
        <f t="shared" si="129"/>
        <v>XXX143/26</v>
      </c>
      <c r="I223" s="206" t="s">
        <v>65</v>
      </c>
      <c r="J223" s="103" t="s">
        <v>64</v>
      </c>
      <c r="K223" s="176">
        <v>0.66736111111111107</v>
      </c>
      <c r="L223" s="149">
        <v>0.66805555555555562</v>
      </c>
      <c r="M223" s="35" t="s">
        <v>38</v>
      </c>
      <c r="N223" s="149">
        <v>0.67986111111111114</v>
      </c>
      <c r="O223" s="35" t="s">
        <v>21</v>
      </c>
      <c r="P223" s="35" t="str">
        <f t="shared" si="123"/>
        <v>OK</v>
      </c>
      <c r="Q223" s="36">
        <f t="shared" si="124"/>
        <v>1.1805555555555514E-2</v>
      </c>
      <c r="R223" s="36">
        <f t="shared" si="125"/>
        <v>6.94444444444553E-4</v>
      </c>
      <c r="S223" s="36">
        <f t="shared" si="126"/>
        <v>1.2500000000000067E-2</v>
      </c>
      <c r="T223" s="36">
        <f t="shared" si="127"/>
        <v>0</v>
      </c>
      <c r="U223" s="35">
        <v>8.9</v>
      </c>
      <c r="V223" s="35">
        <f>INDEX('Počty dní'!F:J,MATCH(E223,'Počty dní'!C:C,0),4)</f>
        <v>47</v>
      </c>
      <c r="W223" s="65">
        <f t="shared" si="130"/>
        <v>418.3</v>
      </c>
    </row>
    <row r="224" spans="1:48" x14ac:dyDescent="0.3">
      <c r="A224" s="171">
        <v>215</v>
      </c>
      <c r="B224" s="35">
        <v>2115</v>
      </c>
      <c r="C224" s="35" t="s">
        <v>18</v>
      </c>
      <c r="D224" s="131"/>
      <c r="E224" s="98" t="str">
        <f t="shared" si="128"/>
        <v>X</v>
      </c>
      <c r="F224" s="35" t="s">
        <v>107</v>
      </c>
      <c r="G224" s="132">
        <v>25</v>
      </c>
      <c r="H224" s="35" t="str">
        <f t="shared" si="129"/>
        <v>XXX110/25</v>
      </c>
      <c r="I224" s="97" t="s">
        <v>65</v>
      </c>
      <c r="J224" s="103" t="s">
        <v>64</v>
      </c>
      <c r="K224" s="99">
        <v>0.6875</v>
      </c>
      <c r="L224" s="131">
        <v>0.69097222222222221</v>
      </c>
      <c r="M224" s="101" t="s">
        <v>21</v>
      </c>
      <c r="N224" s="163">
        <v>0.74305555555555547</v>
      </c>
      <c r="O224" s="102" t="s">
        <v>84</v>
      </c>
      <c r="P224" s="35" t="str">
        <f t="shared" si="123"/>
        <v>OK</v>
      </c>
      <c r="Q224" s="36">
        <f t="shared" si="124"/>
        <v>5.2083333333333259E-2</v>
      </c>
      <c r="R224" s="36">
        <f t="shared" si="125"/>
        <v>3.4722222222222099E-3</v>
      </c>
      <c r="S224" s="36">
        <f t="shared" si="126"/>
        <v>5.5555555555555469E-2</v>
      </c>
      <c r="T224" s="36">
        <f t="shared" si="127"/>
        <v>7.6388888888888618E-3</v>
      </c>
      <c r="U224" s="35">
        <v>49.2</v>
      </c>
      <c r="V224" s="35">
        <f>INDEX('Počty dní'!F:J,MATCH(E224,'Počty dní'!C:C,0),4)</f>
        <v>47</v>
      </c>
      <c r="W224" s="65">
        <f t="shared" si="130"/>
        <v>2312.4</v>
      </c>
    </row>
    <row r="225" spans="1:48" ht="15" thickBot="1" x14ac:dyDescent="0.35">
      <c r="A225" s="172">
        <v>215</v>
      </c>
      <c r="B225" s="37">
        <v>2115</v>
      </c>
      <c r="C225" s="37" t="s">
        <v>18</v>
      </c>
      <c r="D225" s="179"/>
      <c r="E225" s="110" t="str">
        <f t="shared" si="128"/>
        <v>X</v>
      </c>
      <c r="F225" s="37" t="s">
        <v>107</v>
      </c>
      <c r="G225" s="150">
        <v>30</v>
      </c>
      <c r="H225" s="37" t="str">
        <f t="shared" si="129"/>
        <v>XXX110/30</v>
      </c>
      <c r="I225" s="109" t="s">
        <v>65</v>
      </c>
      <c r="J225" s="151" t="s">
        <v>64</v>
      </c>
      <c r="K225" s="111">
        <v>0.75347222222222221</v>
      </c>
      <c r="L225" s="179">
        <v>0.75694444444444453</v>
      </c>
      <c r="M225" s="114" t="s">
        <v>84</v>
      </c>
      <c r="N225" s="180">
        <v>0.80902777777777779</v>
      </c>
      <c r="O225" s="113" t="s">
        <v>21</v>
      </c>
      <c r="P225" s="75"/>
      <c r="Q225" s="68">
        <f t="shared" si="124"/>
        <v>5.2083333333333259E-2</v>
      </c>
      <c r="R225" s="68">
        <f t="shared" si="125"/>
        <v>3.4722222222223209E-3</v>
      </c>
      <c r="S225" s="68">
        <f t="shared" si="126"/>
        <v>5.555555555555558E-2</v>
      </c>
      <c r="T225" s="68">
        <f t="shared" si="127"/>
        <v>1.0416666666666741E-2</v>
      </c>
      <c r="U225" s="37">
        <v>49.2</v>
      </c>
      <c r="V225" s="37">
        <f>INDEX('Počty dní'!F:J,MATCH(E225,'Počty dní'!C:C,0),4)</f>
        <v>47</v>
      </c>
      <c r="W225" s="69">
        <f t="shared" si="130"/>
        <v>2312.4</v>
      </c>
    </row>
    <row r="226" spans="1:48" ht="15" thickBot="1" x14ac:dyDescent="0.35">
      <c r="A226" s="115" t="str">
        <f ca="1">CONCATENATE(INDIRECT("R[-3]C[0]",FALSE),"celkem")</f>
        <v>215celkem</v>
      </c>
      <c r="B226" s="70"/>
      <c r="C226" s="70" t="str">
        <f ca="1">INDIRECT("R[-1]C[12]",FALSE)</f>
        <v>Žďár n.Sáz.,,aut.nádr.</v>
      </c>
      <c r="D226" s="80"/>
      <c r="E226" s="70"/>
      <c r="F226" s="80"/>
      <c r="G226" s="70"/>
      <c r="H226" s="116"/>
      <c r="I226" s="117"/>
      <c r="J226" s="118" t="str">
        <f ca="1">INDIRECT("R[-3]C[0]",FALSE)</f>
        <v>V</v>
      </c>
      <c r="K226" s="119"/>
      <c r="L226" s="120"/>
      <c r="M226" s="121"/>
      <c r="N226" s="120"/>
      <c r="O226" s="122"/>
      <c r="P226" s="70"/>
      <c r="Q226" s="71">
        <f>SUM(Q214:Q225)</f>
        <v>0.31736111111111087</v>
      </c>
      <c r="R226" s="71">
        <f>SUM(R214:R225)</f>
        <v>2.4305555555555802E-2</v>
      </c>
      <c r="S226" s="71">
        <f>SUM(S214:S225)</f>
        <v>0.34166666666666667</v>
      </c>
      <c r="T226" s="71">
        <f>SUM(T214:T225)</f>
        <v>0.27083333333333331</v>
      </c>
      <c r="U226" s="72">
        <f>SUM(U214:U225)</f>
        <v>287.7</v>
      </c>
      <c r="V226" s="73"/>
      <c r="W226" s="74">
        <f>SUM(W214:W225)</f>
        <v>13521.899999999998</v>
      </c>
    </row>
    <row r="228" spans="1:48" s="2" customFormat="1" ht="15" thickBot="1" x14ac:dyDescent="0.35">
      <c r="A228" s="43"/>
      <c r="B228" s="43"/>
      <c r="C228" s="43"/>
      <c r="D228" s="147"/>
      <c r="E228" s="43"/>
      <c r="F228" s="43"/>
      <c r="G228" s="43"/>
      <c r="H228" s="43"/>
      <c r="I228" s="210"/>
      <c r="J228" s="147"/>
      <c r="K228" s="153"/>
      <c r="L228" s="154"/>
      <c r="M228" s="43"/>
      <c r="N228" s="154"/>
      <c r="O228" s="43"/>
      <c r="P228" s="45"/>
      <c r="Q228" s="43"/>
      <c r="R228" s="28"/>
      <c r="S228" s="43"/>
      <c r="T228" s="43"/>
      <c r="U228" s="43"/>
      <c r="V228" s="43"/>
      <c r="W228" s="43"/>
      <c r="X228"/>
    </row>
    <row r="229" spans="1:48" s="2" customFormat="1" x14ac:dyDescent="0.3">
      <c r="A229" s="89">
        <v>216</v>
      </c>
      <c r="B229" s="32">
        <v>2116</v>
      </c>
      <c r="C229" s="32" t="s">
        <v>18</v>
      </c>
      <c r="D229" s="90"/>
      <c r="E229" s="32" t="str">
        <f t="shared" ref="E229:E249" si="131">CONCATENATE(C229,D229)</f>
        <v>X</v>
      </c>
      <c r="F229" s="32" t="s">
        <v>109</v>
      </c>
      <c r="G229" s="32">
        <v>2</v>
      </c>
      <c r="H229" s="32" t="str">
        <f t="shared" ref="H229:H234" si="132">CONCATENATE(F229,"/",G229)</f>
        <v>XXX118/2</v>
      </c>
      <c r="I229" s="204" t="s">
        <v>65</v>
      </c>
      <c r="J229" s="90" t="s">
        <v>65</v>
      </c>
      <c r="K229" s="169">
        <v>0.19166666666666665</v>
      </c>
      <c r="L229" s="170">
        <v>0.19236111111111112</v>
      </c>
      <c r="M229" s="32" t="s">
        <v>20</v>
      </c>
      <c r="N229" s="170">
        <v>0.20902777777777778</v>
      </c>
      <c r="O229" s="32" t="s">
        <v>19</v>
      </c>
      <c r="P229" s="32" t="str">
        <f t="shared" ref="P229:P248" si="133">IF(M230=O229,"OK","POZOR")</f>
        <v>OK</v>
      </c>
      <c r="Q229" s="67">
        <f t="shared" ref="Q229:Q249" si="134">IF(ISNUMBER(G229),N229-L229,IF(F229="přejezd",N229-L229,0))</f>
        <v>1.6666666666666663E-2</v>
      </c>
      <c r="R229" s="67">
        <f t="shared" ref="R229:R249" si="135">IF(ISNUMBER(G229),L229-K229,0)</f>
        <v>6.9444444444446973E-4</v>
      </c>
      <c r="S229" s="67">
        <f t="shared" ref="S229:S249" si="136">Q229+R229</f>
        <v>1.7361111111111133E-2</v>
      </c>
      <c r="T229" s="67"/>
      <c r="U229" s="32">
        <v>13.9</v>
      </c>
      <c r="V229" s="32">
        <f>INDEX('Počty dní'!F:J,MATCH(E229,'Počty dní'!C:C,0),4)</f>
        <v>47</v>
      </c>
      <c r="W229" s="33">
        <f t="shared" ref="W229:W234" si="137">V229*U229</f>
        <v>653.30000000000007</v>
      </c>
      <c r="X229"/>
    </row>
    <row r="230" spans="1:48" x14ac:dyDescent="0.3">
      <c r="A230" s="171">
        <v>216</v>
      </c>
      <c r="B230" s="35">
        <v>2116</v>
      </c>
      <c r="C230" s="34" t="s">
        <v>18</v>
      </c>
      <c r="D230" s="103"/>
      <c r="E230" s="34" t="str">
        <f t="shared" si="131"/>
        <v>X</v>
      </c>
      <c r="F230" s="34" t="s">
        <v>122</v>
      </c>
      <c r="G230" s="34">
        <v>1</v>
      </c>
      <c r="H230" s="34" t="str">
        <f t="shared" si="132"/>
        <v>XXX146/1</v>
      </c>
      <c r="I230" s="206" t="s">
        <v>65</v>
      </c>
      <c r="J230" s="103" t="s">
        <v>65</v>
      </c>
      <c r="K230" s="104">
        <v>0.20902777777777778</v>
      </c>
      <c r="L230" s="105">
        <v>0.20972222222222223</v>
      </c>
      <c r="M230" s="34" t="s">
        <v>19</v>
      </c>
      <c r="N230" s="105">
        <v>0.21736111111111112</v>
      </c>
      <c r="O230" s="34" t="s">
        <v>46</v>
      </c>
      <c r="P230" s="35" t="str">
        <f t="shared" si="133"/>
        <v>OK</v>
      </c>
      <c r="Q230" s="36">
        <f t="shared" si="134"/>
        <v>7.6388888888888895E-3</v>
      </c>
      <c r="R230" s="36">
        <f t="shared" si="135"/>
        <v>6.9444444444444198E-4</v>
      </c>
      <c r="S230" s="36">
        <f t="shared" si="136"/>
        <v>8.3333333333333315E-3</v>
      </c>
      <c r="T230" s="36">
        <f t="shared" ref="T230:T249" si="138">K230-N229</f>
        <v>0</v>
      </c>
      <c r="U230" s="35">
        <v>5.2</v>
      </c>
      <c r="V230" s="35">
        <f>INDEX('Počty dní'!F:J,MATCH(E230,'Počty dní'!C:C,0),4)</f>
        <v>47</v>
      </c>
      <c r="W230" s="65">
        <f t="shared" si="137"/>
        <v>244.4</v>
      </c>
    </row>
    <row r="231" spans="1:48" x14ac:dyDescent="0.3">
      <c r="A231" s="171">
        <v>216</v>
      </c>
      <c r="B231" s="35">
        <v>2116</v>
      </c>
      <c r="C231" s="34" t="s">
        <v>18</v>
      </c>
      <c r="D231" s="103"/>
      <c r="E231" s="34" t="str">
        <f t="shared" si="131"/>
        <v>X</v>
      </c>
      <c r="F231" s="34" t="s">
        <v>122</v>
      </c>
      <c r="G231" s="34">
        <v>2</v>
      </c>
      <c r="H231" s="34" t="str">
        <f t="shared" si="132"/>
        <v>XXX146/2</v>
      </c>
      <c r="I231" s="206" t="s">
        <v>65</v>
      </c>
      <c r="J231" s="103" t="s">
        <v>65</v>
      </c>
      <c r="K231" s="104">
        <v>0.21736111111111112</v>
      </c>
      <c r="L231" s="105">
        <v>0.21805555555555556</v>
      </c>
      <c r="M231" s="34" t="s">
        <v>46</v>
      </c>
      <c r="N231" s="105">
        <v>0.22569444444444445</v>
      </c>
      <c r="O231" s="34" t="s">
        <v>19</v>
      </c>
      <c r="P231" s="35" t="str">
        <f t="shared" si="133"/>
        <v>OK</v>
      </c>
      <c r="Q231" s="36">
        <f t="shared" si="134"/>
        <v>7.6388888888888895E-3</v>
      </c>
      <c r="R231" s="36">
        <f t="shared" si="135"/>
        <v>6.9444444444444198E-4</v>
      </c>
      <c r="S231" s="36">
        <f t="shared" si="136"/>
        <v>8.3333333333333315E-3</v>
      </c>
      <c r="T231" s="36">
        <f t="shared" si="138"/>
        <v>0</v>
      </c>
      <c r="U231" s="35">
        <v>5.5</v>
      </c>
      <c r="V231" s="35">
        <f>INDEX('Počty dní'!F:J,MATCH(E231,'Počty dní'!C:C,0),4)</f>
        <v>47</v>
      </c>
      <c r="W231" s="65">
        <f t="shared" si="137"/>
        <v>258.5</v>
      </c>
    </row>
    <row r="232" spans="1:48" x14ac:dyDescent="0.3">
      <c r="A232" s="171">
        <v>216</v>
      </c>
      <c r="B232" s="35">
        <v>2116</v>
      </c>
      <c r="C232" s="34" t="s">
        <v>18</v>
      </c>
      <c r="D232" s="103"/>
      <c r="E232" s="34" t="str">
        <f t="shared" si="131"/>
        <v>X</v>
      </c>
      <c r="F232" s="34" t="s">
        <v>109</v>
      </c>
      <c r="G232" s="34">
        <v>1</v>
      </c>
      <c r="H232" s="34" t="str">
        <f t="shared" si="132"/>
        <v>XXX118/1</v>
      </c>
      <c r="I232" s="206" t="s">
        <v>65</v>
      </c>
      <c r="J232" s="103" t="s">
        <v>65</v>
      </c>
      <c r="K232" s="104">
        <v>0.24930555555555556</v>
      </c>
      <c r="L232" s="105">
        <v>0.25</v>
      </c>
      <c r="M232" s="34" t="s">
        <v>19</v>
      </c>
      <c r="N232" s="105">
        <v>0.26805555555555555</v>
      </c>
      <c r="O232" s="34" t="s">
        <v>20</v>
      </c>
      <c r="P232" s="35" t="str">
        <f t="shared" si="133"/>
        <v>OK</v>
      </c>
      <c r="Q232" s="36">
        <f t="shared" si="134"/>
        <v>1.8055555555555547E-2</v>
      </c>
      <c r="R232" s="36">
        <f t="shared" si="135"/>
        <v>6.9444444444444198E-4</v>
      </c>
      <c r="S232" s="36">
        <f t="shared" si="136"/>
        <v>1.8749999999999989E-2</v>
      </c>
      <c r="T232" s="36">
        <f t="shared" si="138"/>
        <v>2.361111111111111E-2</v>
      </c>
      <c r="U232" s="35">
        <v>13.9</v>
      </c>
      <c r="V232" s="35">
        <f>INDEX('Počty dní'!F:J,MATCH(E232,'Počty dní'!C:C,0),4)</f>
        <v>47</v>
      </c>
      <c r="W232" s="65">
        <f t="shared" si="137"/>
        <v>653.30000000000007</v>
      </c>
    </row>
    <row r="233" spans="1:48" s="2" customFormat="1" x14ac:dyDescent="0.3">
      <c r="A233" s="171">
        <v>216</v>
      </c>
      <c r="B233" s="35">
        <v>2116</v>
      </c>
      <c r="C233" s="34" t="s">
        <v>18</v>
      </c>
      <c r="D233" s="103"/>
      <c r="E233" s="34" t="str">
        <f t="shared" si="131"/>
        <v>X</v>
      </c>
      <c r="F233" s="34" t="s">
        <v>109</v>
      </c>
      <c r="G233" s="34">
        <v>4</v>
      </c>
      <c r="H233" s="34" t="str">
        <f t="shared" si="132"/>
        <v>XXX118/4</v>
      </c>
      <c r="I233" s="206" t="s">
        <v>65</v>
      </c>
      <c r="J233" s="103" t="s">
        <v>65</v>
      </c>
      <c r="K233" s="104">
        <v>0.27291666666666664</v>
      </c>
      <c r="L233" s="105">
        <v>0.27430555555555552</v>
      </c>
      <c r="M233" s="34" t="s">
        <v>20</v>
      </c>
      <c r="N233" s="105">
        <v>0.29236111111111113</v>
      </c>
      <c r="O233" s="34" t="s">
        <v>19</v>
      </c>
      <c r="P233" s="35" t="str">
        <f t="shared" si="133"/>
        <v>OK</v>
      </c>
      <c r="Q233" s="36">
        <f t="shared" si="134"/>
        <v>1.8055555555555602E-2</v>
      </c>
      <c r="R233" s="36">
        <f t="shared" si="135"/>
        <v>1.388888888888884E-3</v>
      </c>
      <c r="S233" s="36">
        <f t="shared" si="136"/>
        <v>1.9444444444444486E-2</v>
      </c>
      <c r="T233" s="36">
        <f t="shared" si="138"/>
        <v>4.8611111111110938E-3</v>
      </c>
      <c r="U233" s="35">
        <v>13.9</v>
      </c>
      <c r="V233" s="35">
        <f>INDEX('Počty dní'!F:J,MATCH(E233,'Počty dní'!C:C,0),4)</f>
        <v>47</v>
      </c>
      <c r="W233" s="65">
        <f t="shared" si="137"/>
        <v>653.30000000000007</v>
      </c>
      <c r="X233"/>
    </row>
    <row r="234" spans="1:48" x14ac:dyDescent="0.3">
      <c r="A234" s="171">
        <v>216</v>
      </c>
      <c r="B234" s="35">
        <v>2116</v>
      </c>
      <c r="C234" s="35" t="s">
        <v>18</v>
      </c>
      <c r="D234" s="97"/>
      <c r="E234" s="35" t="str">
        <f t="shared" si="131"/>
        <v>X</v>
      </c>
      <c r="F234" s="35" t="s">
        <v>72</v>
      </c>
      <c r="G234" s="35"/>
      <c r="H234" s="35" t="str">
        <f t="shared" si="132"/>
        <v>přejezd/</v>
      </c>
      <c r="I234" s="206"/>
      <c r="J234" s="103" t="s">
        <v>65</v>
      </c>
      <c r="K234" s="99">
        <v>0.33333333333333331</v>
      </c>
      <c r="L234" s="100">
        <v>0.33333333333333331</v>
      </c>
      <c r="M234" s="34" t="s">
        <v>19</v>
      </c>
      <c r="N234" s="100">
        <v>0.3354166666666667</v>
      </c>
      <c r="O234" s="34" t="s">
        <v>28</v>
      </c>
      <c r="P234" s="35" t="str">
        <f t="shared" si="133"/>
        <v>OK</v>
      </c>
      <c r="Q234" s="36">
        <f t="shared" si="134"/>
        <v>2.0833333333333814E-3</v>
      </c>
      <c r="R234" s="36">
        <f t="shared" si="135"/>
        <v>0</v>
      </c>
      <c r="S234" s="36">
        <f t="shared" si="136"/>
        <v>2.0833333333333814E-3</v>
      </c>
      <c r="T234" s="36">
        <f t="shared" si="138"/>
        <v>4.0972222222222188E-2</v>
      </c>
      <c r="U234" s="35">
        <v>0</v>
      </c>
      <c r="V234" s="35">
        <f>INDEX('Počty dní'!F:J,MATCH(E234,'Počty dní'!C:C,0),4)</f>
        <v>47</v>
      </c>
      <c r="W234" s="65">
        <f t="shared" si="137"/>
        <v>0</v>
      </c>
      <c r="X234" s="1"/>
      <c r="AL234" s="6"/>
      <c r="AM234" s="6"/>
      <c r="AP234" s="7"/>
      <c r="AQ234" s="7"/>
      <c r="AR234" s="7"/>
      <c r="AS234" s="7"/>
      <c r="AT234" s="7"/>
      <c r="AU234" s="8"/>
      <c r="AV234" s="8"/>
    </row>
    <row r="235" spans="1:48" x14ac:dyDescent="0.3">
      <c r="A235" s="171">
        <v>216</v>
      </c>
      <c r="B235" s="35">
        <v>2116</v>
      </c>
      <c r="C235" s="34" t="s">
        <v>18</v>
      </c>
      <c r="D235" s="103"/>
      <c r="E235" s="34" t="str">
        <f t="shared" si="131"/>
        <v>X</v>
      </c>
      <c r="F235" s="34" t="s">
        <v>112</v>
      </c>
      <c r="G235" s="34">
        <v>8</v>
      </c>
      <c r="H235" s="34" t="str">
        <f t="shared" ref="H235:H249" si="139">CONCATENATE(F235,"/",G235)</f>
        <v>XXX136/8</v>
      </c>
      <c r="I235" s="206" t="s">
        <v>65</v>
      </c>
      <c r="J235" s="103" t="s">
        <v>65</v>
      </c>
      <c r="K235" s="104">
        <v>0.3354166666666667</v>
      </c>
      <c r="L235" s="105">
        <v>0.33749999999999997</v>
      </c>
      <c r="M235" s="34" t="s">
        <v>28</v>
      </c>
      <c r="N235" s="105">
        <v>0.35833333333333334</v>
      </c>
      <c r="O235" s="34" t="s">
        <v>21</v>
      </c>
      <c r="P235" s="35" t="str">
        <f t="shared" si="133"/>
        <v>OK</v>
      </c>
      <c r="Q235" s="36">
        <f t="shared" si="134"/>
        <v>2.083333333333337E-2</v>
      </c>
      <c r="R235" s="36">
        <f t="shared" si="135"/>
        <v>2.0833333333332704E-3</v>
      </c>
      <c r="S235" s="36">
        <f t="shared" si="136"/>
        <v>2.2916666666666641E-2</v>
      </c>
      <c r="T235" s="36">
        <f t="shared" si="138"/>
        <v>0</v>
      </c>
      <c r="U235" s="35">
        <v>16.100000000000001</v>
      </c>
      <c r="V235" s="35">
        <f>INDEX('Počty dní'!F:J,MATCH(E235,'Počty dní'!C:C,0),4)</f>
        <v>47</v>
      </c>
      <c r="W235" s="65">
        <f t="shared" ref="W235:W249" si="140">V235*U235</f>
        <v>756.7</v>
      </c>
    </row>
    <row r="236" spans="1:48" x14ac:dyDescent="0.3">
      <c r="A236" s="171">
        <v>216</v>
      </c>
      <c r="B236" s="35">
        <v>2116</v>
      </c>
      <c r="C236" s="34" t="s">
        <v>18</v>
      </c>
      <c r="D236" s="103"/>
      <c r="E236" s="34" t="str">
        <f t="shared" si="131"/>
        <v>X</v>
      </c>
      <c r="F236" s="34" t="s">
        <v>112</v>
      </c>
      <c r="G236" s="34">
        <v>11</v>
      </c>
      <c r="H236" s="34" t="str">
        <f t="shared" si="139"/>
        <v>XXX136/11</v>
      </c>
      <c r="I236" s="206" t="s">
        <v>65</v>
      </c>
      <c r="J236" s="103" t="s">
        <v>65</v>
      </c>
      <c r="K236" s="104">
        <v>0.3888888888888889</v>
      </c>
      <c r="L236" s="105">
        <v>0.39166666666666666</v>
      </c>
      <c r="M236" s="34" t="s">
        <v>21</v>
      </c>
      <c r="N236" s="105">
        <v>0.41111111111111115</v>
      </c>
      <c r="O236" s="34" t="s">
        <v>28</v>
      </c>
      <c r="P236" s="35" t="str">
        <f t="shared" si="133"/>
        <v>OK</v>
      </c>
      <c r="Q236" s="36">
        <f t="shared" si="134"/>
        <v>1.9444444444444486E-2</v>
      </c>
      <c r="R236" s="36">
        <f t="shared" si="135"/>
        <v>2.7777777777777679E-3</v>
      </c>
      <c r="S236" s="36">
        <f t="shared" si="136"/>
        <v>2.2222222222222254E-2</v>
      </c>
      <c r="T236" s="36">
        <f t="shared" si="138"/>
        <v>3.0555555555555558E-2</v>
      </c>
      <c r="U236" s="35">
        <v>16.100000000000001</v>
      </c>
      <c r="V236" s="35">
        <f>INDEX('Počty dní'!F:J,MATCH(E236,'Počty dní'!C:C,0),4)</f>
        <v>47</v>
      </c>
      <c r="W236" s="65">
        <f t="shared" si="140"/>
        <v>756.7</v>
      </c>
    </row>
    <row r="237" spans="1:48" x14ac:dyDescent="0.3">
      <c r="A237" s="171">
        <v>216</v>
      </c>
      <c r="B237" s="35">
        <v>2116</v>
      </c>
      <c r="C237" s="35" t="s">
        <v>18</v>
      </c>
      <c r="D237" s="97"/>
      <c r="E237" s="35" t="str">
        <f t="shared" si="131"/>
        <v>X</v>
      </c>
      <c r="F237" s="35" t="s">
        <v>72</v>
      </c>
      <c r="G237" s="35"/>
      <c r="H237" s="35" t="str">
        <f t="shared" si="139"/>
        <v>přejezd/</v>
      </c>
      <c r="I237" s="206"/>
      <c r="J237" s="103" t="s">
        <v>65</v>
      </c>
      <c r="K237" s="99">
        <v>0.41111111111111115</v>
      </c>
      <c r="L237" s="100">
        <v>0.41111111111111115</v>
      </c>
      <c r="M237" s="34" t="s">
        <v>28</v>
      </c>
      <c r="N237" s="100">
        <v>0.41319444444444442</v>
      </c>
      <c r="O237" s="34" t="s">
        <v>19</v>
      </c>
      <c r="P237" s="35" t="str">
        <f t="shared" si="133"/>
        <v>OK</v>
      </c>
      <c r="Q237" s="36">
        <f t="shared" si="134"/>
        <v>2.0833333333332704E-3</v>
      </c>
      <c r="R237" s="36">
        <f t="shared" si="135"/>
        <v>0</v>
      </c>
      <c r="S237" s="36">
        <f t="shared" si="136"/>
        <v>2.0833333333332704E-3</v>
      </c>
      <c r="T237" s="36">
        <f t="shared" si="138"/>
        <v>0</v>
      </c>
      <c r="U237" s="35">
        <v>0</v>
      </c>
      <c r="V237" s="35">
        <f>INDEX('Počty dní'!F:J,MATCH(E237,'Počty dní'!C:C,0),4)</f>
        <v>47</v>
      </c>
      <c r="W237" s="65">
        <f t="shared" si="140"/>
        <v>0</v>
      </c>
      <c r="X237" s="1"/>
      <c r="AL237" s="6"/>
      <c r="AM237" s="6"/>
      <c r="AP237" s="7"/>
      <c r="AQ237" s="7"/>
      <c r="AR237" s="7"/>
      <c r="AS237" s="7"/>
      <c r="AT237" s="7"/>
      <c r="AU237" s="8"/>
      <c r="AV237" s="8"/>
    </row>
    <row r="238" spans="1:48" s="2" customFormat="1" x14ac:dyDescent="0.3">
      <c r="A238" s="171">
        <v>216</v>
      </c>
      <c r="B238" s="35">
        <v>2116</v>
      </c>
      <c r="C238" s="34" t="s">
        <v>18</v>
      </c>
      <c r="D238" s="103"/>
      <c r="E238" s="34" t="str">
        <f t="shared" si="131"/>
        <v>X</v>
      </c>
      <c r="F238" s="34" t="s">
        <v>109</v>
      </c>
      <c r="G238" s="34">
        <v>3</v>
      </c>
      <c r="H238" s="34" t="str">
        <f t="shared" si="139"/>
        <v>XXX118/3</v>
      </c>
      <c r="I238" s="206" t="s">
        <v>65</v>
      </c>
      <c r="J238" s="103" t="s">
        <v>65</v>
      </c>
      <c r="K238" s="104">
        <v>0.43611111111111112</v>
      </c>
      <c r="L238" s="105">
        <v>0.4375</v>
      </c>
      <c r="M238" s="34" t="s">
        <v>19</v>
      </c>
      <c r="N238" s="105">
        <v>0.45416666666666666</v>
      </c>
      <c r="O238" s="34" t="s">
        <v>20</v>
      </c>
      <c r="P238" s="35" t="str">
        <f t="shared" si="133"/>
        <v>OK</v>
      </c>
      <c r="Q238" s="36">
        <f t="shared" si="134"/>
        <v>1.6666666666666663E-2</v>
      </c>
      <c r="R238" s="36">
        <f t="shared" si="135"/>
        <v>1.388888888888884E-3</v>
      </c>
      <c r="S238" s="36">
        <f t="shared" si="136"/>
        <v>1.8055555555555547E-2</v>
      </c>
      <c r="T238" s="36">
        <f t="shared" si="138"/>
        <v>2.2916666666666696E-2</v>
      </c>
      <c r="U238" s="35">
        <v>13.9</v>
      </c>
      <c r="V238" s="35">
        <f>INDEX('Počty dní'!F:J,MATCH(E238,'Počty dní'!C:C,0),4)</f>
        <v>47</v>
      </c>
      <c r="W238" s="65">
        <f t="shared" si="140"/>
        <v>653.30000000000007</v>
      </c>
      <c r="X238"/>
    </row>
    <row r="239" spans="1:48" s="2" customFormat="1" x14ac:dyDescent="0.3">
      <c r="A239" s="171">
        <v>216</v>
      </c>
      <c r="B239" s="35">
        <v>2116</v>
      </c>
      <c r="C239" s="34" t="s">
        <v>18</v>
      </c>
      <c r="D239" s="103"/>
      <c r="E239" s="34" t="str">
        <f t="shared" si="131"/>
        <v>X</v>
      </c>
      <c r="F239" s="34" t="s">
        <v>109</v>
      </c>
      <c r="G239" s="34">
        <v>6</v>
      </c>
      <c r="H239" s="34" t="str">
        <f t="shared" si="139"/>
        <v>XXX118/6</v>
      </c>
      <c r="I239" s="206" t="s">
        <v>65</v>
      </c>
      <c r="J239" s="103" t="s">
        <v>65</v>
      </c>
      <c r="K239" s="104">
        <v>0.46180555555555558</v>
      </c>
      <c r="L239" s="105">
        <v>0.46249999999999997</v>
      </c>
      <c r="M239" s="34" t="s">
        <v>20</v>
      </c>
      <c r="N239" s="105">
        <v>0.47916666666666669</v>
      </c>
      <c r="O239" s="34" t="s">
        <v>19</v>
      </c>
      <c r="P239" s="35" t="str">
        <f t="shared" si="133"/>
        <v>OK</v>
      </c>
      <c r="Q239" s="36">
        <f t="shared" si="134"/>
        <v>1.6666666666666718E-2</v>
      </c>
      <c r="R239" s="36">
        <f t="shared" si="135"/>
        <v>6.9444444444438647E-4</v>
      </c>
      <c r="S239" s="36">
        <f t="shared" si="136"/>
        <v>1.7361111111111105E-2</v>
      </c>
      <c r="T239" s="36">
        <f t="shared" si="138"/>
        <v>7.6388888888889173E-3</v>
      </c>
      <c r="U239" s="35">
        <v>13.9</v>
      </c>
      <c r="V239" s="35">
        <f>INDEX('Počty dní'!F:J,MATCH(E239,'Počty dní'!C:C,0),4)</f>
        <v>47</v>
      </c>
      <c r="W239" s="65">
        <f t="shared" si="140"/>
        <v>653.30000000000007</v>
      </c>
      <c r="X239"/>
    </row>
    <row r="240" spans="1:48" x14ac:dyDescent="0.3">
      <c r="A240" s="171">
        <v>216</v>
      </c>
      <c r="B240" s="35">
        <v>2116</v>
      </c>
      <c r="C240" s="34" t="s">
        <v>18</v>
      </c>
      <c r="D240" s="103"/>
      <c r="E240" s="34" t="str">
        <f t="shared" si="131"/>
        <v>X</v>
      </c>
      <c r="F240" s="34" t="s">
        <v>122</v>
      </c>
      <c r="G240" s="34">
        <v>7</v>
      </c>
      <c r="H240" s="34" t="str">
        <f t="shared" si="139"/>
        <v>XXX146/7</v>
      </c>
      <c r="I240" s="205" t="s">
        <v>65</v>
      </c>
      <c r="J240" s="103" t="s">
        <v>65</v>
      </c>
      <c r="K240" s="104">
        <v>0.59722222222222221</v>
      </c>
      <c r="L240" s="105">
        <v>0.59861111111111109</v>
      </c>
      <c r="M240" s="34" t="s">
        <v>19</v>
      </c>
      <c r="N240" s="105">
        <v>0.60555555555555551</v>
      </c>
      <c r="O240" s="34" t="s">
        <v>46</v>
      </c>
      <c r="P240" s="35" t="str">
        <f t="shared" si="133"/>
        <v>OK</v>
      </c>
      <c r="Q240" s="36">
        <f t="shared" si="134"/>
        <v>6.9444444444444198E-3</v>
      </c>
      <c r="R240" s="36">
        <f t="shared" si="135"/>
        <v>1.388888888888884E-3</v>
      </c>
      <c r="S240" s="36">
        <f t="shared" si="136"/>
        <v>8.3333333333333037E-3</v>
      </c>
      <c r="T240" s="36">
        <f t="shared" si="138"/>
        <v>0.11805555555555552</v>
      </c>
      <c r="U240" s="35">
        <v>5.5</v>
      </c>
      <c r="V240" s="35">
        <f>INDEX('Počty dní'!F:J,MATCH(E240,'Počty dní'!C:C,0),4)</f>
        <v>47</v>
      </c>
      <c r="W240" s="65">
        <f t="shared" si="140"/>
        <v>258.5</v>
      </c>
      <c r="X240" s="2"/>
    </row>
    <row r="241" spans="1:48" x14ac:dyDescent="0.3">
      <c r="A241" s="171">
        <v>216</v>
      </c>
      <c r="B241" s="35">
        <v>2116</v>
      </c>
      <c r="C241" s="34" t="s">
        <v>18</v>
      </c>
      <c r="D241" s="103"/>
      <c r="E241" s="34" t="str">
        <f t="shared" si="131"/>
        <v>X</v>
      </c>
      <c r="F241" s="34" t="s">
        <v>122</v>
      </c>
      <c r="G241" s="34">
        <v>8</v>
      </c>
      <c r="H241" s="34" t="str">
        <f t="shared" si="139"/>
        <v>XXX146/8</v>
      </c>
      <c r="I241" s="205" t="s">
        <v>65</v>
      </c>
      <c r="J241" s="103" t="s">
        <v>65</v>
      </c>
      <c r="K241" s="104">
        <v>0.60555555555555551</v>
      </c>
      <c r="L241" s="105">
        <v>0.60625000000000007</v>
      </c>
      <c r="M241" s="34" t="s">
        <v>46</v>
      </c>
      <c r="N241" s="105">
        <v>0.61388888888888882</v>
      </c>
      <c r="O241" s="34" t="s">
        <v>19</v>
      </c>
      <c r="P241" s="35" t="str">
        <f t="shared" si="133"/>
        <v>OK</v>
      </c>
      <c r="Q241" s="36">
        <f t="shared" si="134"/>
        <v>7.6388888888887507E-3</v>
      </c>
      <c r="R241" s="36">
        <f t="shared" si="135"/>
        <v>6.94444444444553E-4</v>
      </c>
      <c r="S241" s="36">
        <f t="shared" si="136"/>
        <v>8.3333333333333037E-3</v>
      </c>
      <c r="T241" s="36">
        <f t="shared" si="138"/>
        <v>0</v>
      </c>
      <c r="U241" s="35">
        <v>5.2</v>
      </c>
      <c r="V241" s="35">
        <f>INDEX('Počty dní'!F:J,MATCH(E241,'Počty dní'!C:C,0),4)</f>
        <v>47</v>
      </c>
      <c r="W241" s="65">
        <f t="shared" si="140"/>
        <v>244.4</v>
      </c>
      <c r="X241" s="2"/>
    </row>
    <row r="242" spans="1:48" x14ac:dyDescent="0.3">
      <c r="A242" s="171">
        <v>216</v>
      </c>
      <c r="B242" s="35">
        <v>2116</v>
      </c>
      <c r="C242" s="34" t="s">
        <v>18</v>
      </c>
      <c r="D242" s="103"/>
      <c r="E242" s="34" t="str">
        <f t="shared" si="131"/>
        <v>X</v>
      </c>
      <c r="F242" s="34" t="s">
        <v>109</v>
      </c>
      <c r="G242" s="34">
        <v>11</v>
      </c>
      <c r="H242" s="34" t="str">
        <f t="shared" si="139"/>
        <v>XXX118/11</v>
      </c>
      <c r="I242" s="206" t="s">
        <v>65</v>
      </c>
      <c r="J242" s="103" t="s">
        <v>65</v>
      </c>
      <c r="K242" s="104">
        <v>0.625</v>
      </c>
      <c r="L242" s="105">
        <v>0.62847222222222221</v>
      </c>
      <c r="M242" s="34" t="s">
        <v>19</v>
      </c>
      <c r="N242" s="105">
        <v>0.64652777777777781</v>
      </c>
      <c r="O242" s="34" t="s">
        <v>20</v>
      </c>
      <c r="P242" s="35" t="str">
        <f t="shared" si="133"/>
        <v>OK</v>
      </c>
      <c r="Q242" s="36">
        <f t="shared" si="134"/>
        <v>1.8055555555555602E-2</v>
      </c>
      <c r="R242" s="36">
        <f t="shared" si="135"/>
        <v>3.4722222222222099E-3</v>
      </c>
      <c r="S242" s="36">
        <f t="shared" si="136"/>
        <v>2.1527777777777812E-2</v>
      </c>
      <c r="T242" s="36">
        <f t="shared" si="138"/>
        <v>1.1111111111111183E-2</v>
      </c>
      <c r="U242" s="35">
        <v>13.9</v>
      </c>
      <c r="V242" s="35">
        <f>INDEX('Počty dní'!F:J,MATCH(E242,'Počty dní'!C:C,0),4)</f>
        <v>47</v>
      </c>
      <c r="W242" s="65">
        <f t="shared" si="140"/>
        <v>653.30000000000007</v>
      </c>
    </row>
    <row r="243" spans="1:48" x14ac:dyDescent="0.3">
      <c r="A243" s="171">
        <v>216</v>
      </c>
      <c r="B243" s="35">
        <v>2116</v>
      </c>
      <c r="C243" s="34" t="s">
        <v>18</v>
      </c>
      <c r="D243" s="103"/>
      <c r="E243" s="34" t="str">
        <f t="shared" si="131"/>
        <v>X</v>
      </c>
      <c r="F243" s="34" t="s">
        <v>109</v>
      </c>
      <c r="G243" s="34">
        <v>14</v>
      </c>
      <c r="H243" s="34" t="str">
        <f t="shared" si="139"/>
        <v>XXX118/14</v>
      </c>
      <c r="I243" s="206" t="s">
        <v>65</v>
      </c>
      <c r="J243" s="103" t="s">
        <v>65</v>
      </c>
      <c r="K243" s="104">
        <v>0.66527777777777775</v>
      </c>
      <c r="L243" s="105">
        <v>0.66666666666666663</v>
      </c>
      <c r="M243" s="34" t="s">
        <v>20</v>
      </c>
      <c r="N243" s="105">
        <v>0.68472222222222223</v>
      </c>
      <c r="O243" s="34" t="s">
        <v>19</v>
      </c>
      <c r="P243" s="35" t="str">
        <f t="shared" si="133"/>
        <v>OK</v>
      </c>
      <c r="Q243" s="36">
        <f t="shared" si="134"/>
        <v>1.8055555555555602E-2</v>
      </c>
      <c r="R243" s="36">
        <f t="shared" si="135"/>
        <v>1.388888888888884E-3</v>
      </c>
      <c r="S243" s="36">
        <f t="shared" si="136"/>
        <v>1.9444444444444486E-2</v>
      </c>
      <c r="T243" s="36">
        <f t="shared" si="138"/>
        <v>1.8749999999999933E-2</v>
      </c>
      <c r="U243" s="35">
        <v>13.9</v>
      </c>
      <c r="V243" s="35">
        <f>INDEX('Počty dní'!F:J,MATCH(E243,'Počty dní'!C:C,0),4)</f>
        <v>47</v>
      </c>
      <c r="W243" s="65">
        <f t="shared" si="140"/>
        <v>653.30000000000007</v>
      </c>
    </row>
    <row r="244" spans="1:48" x14ac:dyDescent="0.3">
      <c r="A244" s="171">
        <v>216</v>
      </c>
      <c r="B244" s="35">
        <v>2116</v>
      </c>
      <c r="C244" s="35" t="s">
        <v>18</v>
      </c>
      <c r="D244" s="97"/>
      <c r="E244" s="35" t="str">
        <f t="shared" si="131"/>
        <v>X</v>
      </c>
      <c r="F244" s="35" t="s">
        <v>72</v>
      </c>
      <c r="G244" s="35"/>
      <c r="H244" s="35" t="str">
        <f t="shared" si="139"/>
        <v>přejezd/</v>
      </c>
      <c r="I244" s="206"/>
      <c r="J244" s="103" t="s">
        <v>65</v>
      </c>
      <c r="K244" s="99">
        <v>0.70833333333333337</v>
      </c>
      <c r="L244" s="100">
        <v>0.70833333333333337</v>
      </c>
      <c r="M244" s="34" t="s">
        <v>19</v>
      </c>
      <c r="N244" s="100">
        <v>0.7104166666666667</v>
      </c>
      <c r="O244" s="34" t="s">
        <v>28</v>
      </c>
      <c r="P244" s="35" t="str">
        <f t="shared" si="133"/>
        <v>OK</v>
      </c>
      <c r="Q244" s="36">
        <f t="shared" si="134"/>
        <v>2.0833333333333259E-3</v>
      </c>
      <c r="R244" s="36">
        <f t="shared" si="135"/>
        <v>0</v>
      </c>
      <c r="S244" s="36">
        <f t="shared" si="136"/>
        <v>2.0833333333333259E-3</v>
      </c>
      <c r="T244" s="36">
        <f t="shared" si="138"/>
        <v>2.3611111111111138E-2</v>
      </c>
      <c r="U244" s="35">
        <v>0</v>
      </c>
      <c r="V244" s="35">
        <f>INDEX('Počty dní'!F:J,MATCH(E244,'Počty dní'!C:C,0),4)</f>
        <v>47</v>
      </c>
      <c r="W244" s="65">
        <f t="shared" si="140"/>
        <v>0</v>
      </c>
      <c r="X244" s="1"/>
      <c r="AL244" s="6"/>
      <c r="AM244" s="6"/>
      <c r="AP244" s="7"/>
      <c r="AQ244" s="7"/>
      <c r="AR244" s="7"/>
      <c r="AS244" s="7"/>
      <c r="AT244" s="7"/>
      <c r="AU244" s="8"/>
      <c r="AV244" s="8"/>
    </row>
    <row r="245" spans="1:48" x14ac:dyDescent="0.3">
      <c r="A245" s="171">
        <v>216</v>
      </c>
      <c r="B245" s="35">
        <v>2116</v>
      </c>
      <c r="C245" s="34" t="s">
        <v>18</v>
      </c>
      <c r="D245" s="103"/>
      <c r="E245" s="34" t="str">
        <f t="shared" si="131"/>
        <v>X</v>
      </c>
      <c r="F245" s="34" t="s">
        <v>112</v>
      </c>
      <c r="G245" s="34">
        <v>26</v>
      </c>
      <c r="H245" s="34" t="str">
        <f t="shared" si="139"/>
        <v>XXX136/26</v>
      </c>
      <c r="I245" s="206" t="s">
        <v>65</v>
      </c>
      <c r="J245" s="103" t="s">
        <v>65</v>
      </c>
      <c r="K245" s="104">
        <v>0.7104166666666667</v>
      </c>
      <c r="L245" s="105">
        <v>0.71250000000000002</v>
      </c>
      <c r="M245" s="182" t="s">
        <v>28</v>
      </c>
      <c r="N245" s="105">
        <v>0.73333333333333339</v>
      </c>
      <c r="O245" s="107" t="s">
        <v>21</v>
      </c>
      <c r="P245" s="35" t="str">
        <f t="shared" si="133"/>
        <v>OK</v>
      </c>
      <c r="Q245" s="36">
        <f t="shared" si="134"/>
        <v>2.083333333333337E-2</v>
      </c>
      <c r="R245" s="36">
        <f t="shared" si="135"/>
        <v>2.0833333333333259E-3</v>
      </c>
      <c r="S245" s="36">
        <f t="shared" si="136"/>
        <v>2.2916666666666696E-2</v>
      </c>
      <c r="T245" s="36">
        <f t="shared" si="138"/>
        <v>0</v>
      </c>
      <c r="U245" s="35">
        <v>16.100000000000001</v>
      </c>
      <c r="V245" s="35">
        <f>INDEX('Počty dní'!F:J,MATCH(E245,'Počty dní'!C:C,0),4)</f>
        <v>47</v>
      </c>
      <c r="W245" s="65">
        <f t="shared" si="140"/>
        <v>756.7</v>
      </c>
    </row>
    <row r="246" spans="1:48" x14ac:dyDescent="0.3">
      <c r="A246" s="171">
        <v>216</v>
      </c>
      <c r="B246" s="35">
        <v>2116</v>
      </c>
      <c r="C246" s="35" t="s">
        <v>18</v>
      </c>
      <c r="D246" s="97"/>
      <c r="E246" s="98" t="str">
        <f t="shared" si="131"/>
        <v>X</v>
      </c>
      <c r="F246" s="35" t="s">
        <v>131</v>
      </c>
      <c r="G246" s="35">
        <v>19</v>
      </c>
      <c r="H246" s="35" t="str">
        <f t="shared" si="139"/>
        <v>XXX180/19</v>
      </c>
      <c r="I246" s="205" t="s">
        <v>65</v>
      </c>
      <c r="J246" s="97" t="s">
        <v>65</v>
      </c>
      <c r="K246" s="99">
        <v>0.73402777777777783</v>
      </c>
      <c r="L246" s="100">
        <v>0.73749999999999993</v>
      </c>
      <c r="M246" s="102" t="s">
        <v>21</v>
      </c>
      <c r="N246" s="100">
        <v>0.78194444444444444</v>
      </c>
      <c r="O246" s="101" t="s">
        <v>62</v>
      </c>
      <c r="P246" s="35" t="str">
        <f t="shared" si="133"/>
        <v>OK</v>
      </c>
      <c r="Q246" s="36">
        <f t="shared" si="134"/>
        <v>4.4444444444444509E-2</v>
      </c>
      <c r="R246" s="36">
        <f t="shared" si="135"/>
        <v>3.4722222222220989E-3</v>
      </c>
      <c r="S246" s="36">
        <f t="shared" si="136"/>
        <v>4.7916666666666607E-2</v>
      </c>
      <c r="T246" s="36">
        <f t="shared" si="138"/>
        <v>6.9444444444444198E-4</v>
      </c>
      <c r="U246" s="35">
        <v>41.4</v>
      </c>
      <c r="V246" s="35">
        <f>INDEX('Počty dní'!F:J,MATCH(E246,'Počty dní'!C:C,0),4)</f>
        <v>47</v>
      </c>
      <c r="W246" s="65">
        <f t="shared" si="140"/>
        <v>1945.8</v>
      </c>
    </row>
    <row r="247" spans="1:48" x14ac:dyDescent="0.3">
      <c r="A247" s="171">
        <v>216</v>
      </c>
      <c r="B247" s="35">
        <v>2116</v>
      </c>
      <c r="C247" s="35" t="s">
        <v>18</v>
      </c>
      <c r="D247" s="97"/>
      <c r="E247" s="98" t="str">
        <f t="shared" si="131"/>
        <v>X</v>
      </c>
      <c r="F247" s="35" t="s">
        <v>131</v>
      </c>
      <c r="G247" s="35">
        <v>22</v>
      </c>
      <c r="H247" s="35" t="str">
        <f t="shared" si="139"/>
        <v>XXX180/22</v>
      </c>
      <c r="I247" s="205" t="s">
        <v>65</v>
      </c>
      <c r="J247" s="97" t="s">
        <v>65</v>
      </c>
      <c r="K247" s="99">
        <v>0.79861111111111116</v>
      </c>
      <c r="L247" s="100">
        <v>0.79999999999999993</v>
      </c>
      <c r="M247" s="101" t="s">
        <v>62</v>
      </c>
      <c r="N247" s="100">
        <v>0.84513888888888899</v>
      </c>
      <c r="O247" s="102" t="s">
        <v>21</v>
      </c>
      <c r="P247" s="35" t="str">
        <f t="shared" si="133"/>
        <v>OK</v>
      </c>
      <c r="Q247" s="36">
        <f t="shared" si="134"/>
        <v>4.5138888888889062E-2</v>
      </c>
      <c r="R247" s="36">
        <f t="shared" si="135"/>
        <v>1.3888888888887729E-3</v>
      </c>
      <c r="S247" s="36">
        <f t="shared" si="136"/>
        <v>4.6527777777777835E-2</v>
      </c>
      <c r="T247" s="36">
        <f t="shared" si="138"/>
        <v>1.6666666666666718E-2</v>
      </c>
      <c r="U247" s="35">
        <v>41.4</v>
      </c>
      <c r="V247" s="35">
        <f>INDEX('Počty dní'!F:J,MATCH(E247,'Počty dní'!C:C,0),4)</f>
        <v>47</v>
      </c>
      <c r="W247" s="65">
        <f t="shared" si="140"/>
        <v>1945.8</v>
      </c>
    </row>
    <row r="248" spans="1:48" x14ac:dyDescent="0.3">
      <c r="A248" s="171">
        <v>216</v>
      </c>
      <c r="B248" s="35">
        <v>2116</v>
      </c>
      <c r="C248" s="35" t="s">
        <v>18</v>
      </c>
      <c r="D248" s="132"/>
      <c r="E248" s="98" t="str">
        <f t="shared" si="131"/>
        <v>X</v>
      </c>
      <c r="F248" s="35" t="s">
        <v>108</v>
      </c>
      <c r="G248" s="132">
        <v>29</v>
      </c>
      <c r="H248" s="35" t="str">
        <f t="shared" si="139"/>
        <v>XXX117/29</v>
      </c>
      <c r="I248" s="97" t="s">
        <v>65</v>
      </c>
      <c r="J248" s="103" t="s">
        <v>65</v>
      </c>
      <c r="K248" s="99">
        <v>0.85763888888888884</v>
      </c>
      <c r="L248" s="100">
        <v>0.85902777777777783</v>
      </c>
      <c r="M248" s="101" t="s">
        <v>21</v>
      </c>
      <c r="N248" s="100">
        <v>0.89374999999999993</v>
      </c>
      <c r="O248" s="101" t="s">
        <v>43</v>
      </c>
      <c r="P248" s="35" t="str">
        <f t="shared" si="133"/>
        <v>OK</v>
      </c>
      <c r="Q248" s="36">
        <f t="shared" si="134"/>
        <v>3.4722222222222099E-2</v>
      </c>
      <c r="R248" s="36">
        <f t="shared" si="135"/>
        <v>1.388888888888995E-3</v>
      </c>
      <c r="S248" s="36">
        <f t="shared" si="136"/>
        <v>3.6111111111111094E-2</v>
      </c>
      <c r="T248" s="36">
        <f t="shared" si="138"/>
        <v>1.2499999999999845E-2</v>
      </c>
      <c r="U248" s="35">
        <v>31.6</v>
      </c>
      <c r="V248" s="35">
        <f>INDEX('Počty dní'!F:J,MATCH(E248,'Počty dní'!C:C,0),4)</f>
        <v>47</v>
      </c>
      <c r="W248" s="65">
        <f t="shared" si="140"/>
        <v>1485.2</v>
      </c>
      <c r="X248" s="1"/>
    </row>
    <row r="249" spans="1:48" ht="15" thickBot="1" x14ac:dyDescent="0.35">
      <c r="A249" s="172">
        <v>216</v>
      </c>
      <c r="B249" s="37">
        <v>2116</v>
      </c>
      <c r="C249" s="37" t="s">
        <v>18</v>
      </c>
      <c r="D249" s="150"/>
      <c r="E249" s="110" t="str">
        <f t="shared" si="131"/>
        <v>X</v>
      </c>
      <c r="F249" s="37" t="s">
        <v>108</v>
      </c>
      <c r="G249" s="150">
        <v>32</v>
      </c>
      <c r="H249" s="37" t="str">
        <f t="shared" si="139"/>
        <v>XXX117/32</v>
      </c>
      <c r="I249" s="109" t="s">
        <v>65</v>
      </c>
      <c r="J249" s="151" t="s">
        <v>65</v>
      </c>
      <c r="K249" s="111">
        <v>0.93819444444444455</v>
      </c>
      <c r="L249" s="112">
        <v>0.93888888888888899</v>
      </c>
      <c r="M249" s="114" t="s">
        <v>43</v>
      </c>
      <c r="N249" s="112">
        <v>0.96458333333333324</v>
      </c>
      <c r="O249" s="114" t="s">
        <v>20</v>
      </c>
      <c r="P249" s="75"/>
      <c r="Q249" s="68">
        <f t="shared" si="134"/>
        <v>2.5694444444444242E-2</v>
      </c>
      <c r="R249" s="68">
        <f t="shared" si="135"/>
        <v>6.9444444444444198E-4</v>
      </c>
      <c r="S249" s="68">
        <f t="shared" si="136"/>
        <v>2.6388888888888684E-2</v>
      </c>
      <c r="T249" s="68">
        <f t="shared" si="138"/>
        <v>4.444444444444462E-2</v>
      </c>
      <c r="U249" s="37">
        <v>22.4</v>
      </c>
      <c r="V249" s="37">
        <f>INDEX('Počty dní'!F:J,MATCH(E249,'Počty dní'!C:C,0),4)</f>
        <v>47</v>
      </c>
      <c r="W249" s="69">
        <f t="shared" si="140"/>
        <v>1052.8</v>
      </c>
      <c r="X249" s="1"/>
    </row>
    <row r="250" spans="1:48" ht="15" thickBot="1" x14ac:dyDescent="0.35">
      <c r="A250" s="115" t="str">
        <f ca="1">CONCATENATE(INDIRECT("R[-3]C[0]",FALSE),"celkem")</f>
        <v>216celkem</v>
      </c>
      <c r="B250" s="70"/>
      <c r="C250" s="70" t="str">
        <f ca="1">INDIRECT("R[-1]C[12]",FALSE)</f>
        <v>Ostrov n.Osl.</v>
      </c>
      <c r="D250" s="80"/>
      <c r="E250" s="70"/>
      <c r="F250" s="80"/>
      <c r="G250" s="70"/>
      <c r="H250" s="116"/>
      <c r="I250" s="117"/>
      <c r="J250" s="118" t="str">
        <f ca="1">INDIRECT("R[-3]C[0]",FALSE)</f>
        <v>S</v>
      </c>
      <c r="K250" s="119"/>
      <c r="L250" s="120"/>
      <c r="M250" s="121"/>
      <c r="N250" s="120"/>
      <c r="O250" s="122"/>
      <c r="P250" s="70"/>
      <c r="Q250" s="71">
        <f>SUM(Q229:Q249)</f>
        <v>0.36944444444444446</v>
      </c>
      <c r="R250" s="71">
        <f>SUM(R229:R249)</f>
        <v>2.7083333333333154E-2</v>
      </c>
      <c r="S250" s="71">
        <f>SUM(S229:S249)</f>
        <v>0.39652777777777759</v>
      </c>
      <c r="T250" s="71">
        <f>SUM(T229:T249)</f>
        <v>0.37638888888888899</v>
      </c>
      <c r="U250" s="72">
        <f>SUM(U229:U249)</f>
        <v>303.8</v>
      </c>
      <c r="V250" s="73"/>
      <c r="W250" s="74">
        <f>SUM(W229:W249)</f>
        <v>14278.599999999999</v>
      </c>
      <c r="X250" s="1"/>
    </row>
    <row r="251" spans="1:48" x14ac:dyDescent="0.3">
      <c r="C251" s="43"/>
      <c r="D251" s="147"/>
      <c r="E251" s="43"/>
      <c r="L251" s="139"/>
      <c r="M251" s="141"/>
      <c r="N251" s="139"/>
      <c r="O251" s="141"/>
      <c r="X251" s="1"/>
    </row>
    <row r="252" spans="1:48" ht="15" thickBot="1" x14ac:dyDescent="0.35">
      <c r="C252" s="43"/>
      <c r="D252" s="147"/>
      <c r="E252" s="43"/>
      <c r="L252" s="139"/>
      <c r="M252" s="141"/>
      <c r="N252" s="139"/>
      <c r="O252" s="141"/>
      <c r="X252" s="1"/>
    </row>
    <row r="253" spans="1:48" x14ac:dyDescent="0.3">
      <c r="A253" s="89">
        <v>217</v>
      </c>
      <c r="B253" s="32">
        <v>2117</v>
      </c>
      <c r="C253" s="32" t="s">
        <v>18</v>
      </c>
      <c r="D253" s="90"/>
      <c r="E253" s="32" t="str">
        <f t="shared" ref="E253:E264" si="141">CONCATENATE(C253,D253)</f>
        <v>X</v>
      </c>
      <c r="F253" s="32" t="s">
        <v>121</v>
      </c>
      <c r="G253" s="32">
        <v>1</v>
      </c>
      <c r="H253" s="32" t="str">
        <f t="shared" ref="H253:H264" si="142">CONCATENATE(F253,"/",G253)</f>
        <v>XXX145/1</v>
      </c>
      <c r="I253" s="204" t="s">
        <v>65</v>
      </c>
      <c r="J253" s="90" t="s">
        <v>65</v>
      </c>
      <c r="K253" s="169">
        <v>0.19097222222222221</v>
      </c>
      <c r="L253" s="170">
        <v>0.19166666666666665</v>
      </c>
      <c r="M253" s="32" t="s">
        <v>42</v>
      </c>
      <c r="N253" s="170">
        <v>0.21666666666666667</v>
      </c>
      <c r="O253" s="32" t="s">
        <v>30</v>
      </c>
      <c r="P253" s="32" t="str">
        <f t="shared" ref="P253:P263" si="143">IF(M254=O253,"OK","POZOR")</f>
        <v>OK</v>
      </c>
      <c r="Q253" s="67">
        <f t="shared" ref="Q253:Q264" si="144">IF(ISNUMBER(G253),N253-L253,IF(F253="přejezd",N253-L253,0))</f>
        <v>2.5000000000000022E-2</v>
      </c>
      <c r="R253" s="67">
        <f t="shared" ref="R253:R264" si="145">IF(ISNUMBER(G253),L253-K253,0)</f>
        <v>6.9444444444444198E-4</v>
      </c>
      <c r="S253" s="67">
        <f t="shared" ref="S253:S264" si="146">Q253+R253</f>
        <v>2.5694444444444464E-2</v>
      </c>
      <c r="T253" s="67"/>
      <c r="U253" s="32">
        <v>22.3</v>
      </c>
      <c r="V253" s="32">
        <f>INDEX('Počty dní'!F:J,MATCH(E253,'Počty dní'!C:C,0),4)</f>
        <v>47</v>
      </c>
      <c r="W253" s="33">
        <f t="shared" ref="W253:W264" si="147">V253*U253</f>
        <v>1048.1000000000001</v>
      </c>
      <c r="X253" s="1"/>
    </row>
    <row r="254" spans="1:48" x14ac:dyDescent="0.3">
      <c r="A254" s="171">
        <v>217</v>
      </c>
      <c r="B254" s="35">
        <v>2117</v>
      </c>
      <c r="C254" s="34" t="s">
        <v>18</v>
      </c>
      <c r="D254" s="103"/>
      <c r="E254" s="34" t="str">
        <f t="shared" si="141"/>
        <v>X</v>
      </c>
      <c r="F254" s="34" t="s">
        <v>121</v>
      </c>
      <c r="G254" s="34">
        <v>6</v>
      </c>
      <c r="H254" s="34" t="str">
        <f t="shared" si="142"/>
        <v>XXX145/6</v>
      </c>
      <c r="I254" s="206" t="s">
        <v>65</v>
      </c>
      <c r="J254" s="103" t="s">
        <v>65</v>
      </c>
      <c r="K254" s="104">
        <v>0.23680555555555557</v>
      </c>
      <c r="L254" s="105">
        <v>0.23750000000000002</v>
      </c>
      <c r="M254" s="34" t="s">
        <v>30</v>
      </c>
      <c r="N254" s="105">
        <v>0.28819444444444448</v>
      </c>
      <c r="O254" s="34" t="s">
        <v>43</v>
      </c>
      <c r="P254" s="35" t="str">
        <f t="shared" si="143"/>
        <v>OK</v>
      </c>
      <c r="Q254" s="36">
        <f t="shared" si="144"/>
        <v>5.0694444444444459E-2</v>
      </c>
      <c r="R254" s="36">
        <f t="shared" si="145"/>
        <v>6.9444444444444198E-4</v>
      </c>
      <c r="S254" s="36">
        <f t="shared" si="146"/>
        <v>5.1388888888888901E-2</v>
      </c>
      <c r="T254" s="36">
        <f t="shared" ref="T254:T264" si="148">K254-N253</f>
        <v>2.0138888888888901E-2</v>
      </c>
      <c r="U254" s="35">
        <v>40.200000000000003</v>
      </c>
      <c r="V254" s="35">
        <f>INDEX('Počty dní'!F:J,MATCH(E254,'Počty dní'!C:C,0),4)</f>
        <v>47</v>
      </c>
      <c r="W254" s="65">
        <f t="shared" si="147"/>
        <v>1889.4</v>
      </c>
      <c r="X254" s="1"/>
    </row>
    <row r="255" spans="1:48" x14ac:dyDescent="0.3">
      <c r="A255" s="171">
        <v>217</v>
      </c>
      <c r="B255" s="35">
        <v>2117</v>
      </c>
      <c r="C255" s="34" t="s">
        <v>18</v>
      </c>
      <c r="D255" s="103"/>
      <c r="E255" s="34" t="str">
        <f t="shared" si="141"/>
        <v>X</v>
      </c>
      <c r="F255" s="34" t="s">
        <v>121</v>
      </c>
      <c r="G255" s="34">
        <v>9</v>
      </c>
      <c r="H255" s="34" t="str">
        <f t="shared" si="142"/>
        <v>XXX145/9</v>
      </c>
      <c r="I255" s="206" t="s">
        <v>65</v>
      </c>
      <c r="J255" s="103" t="s">
        <v>65</v>
      </c>
      <c r="K255" s="104">
        <v>0.3354166666666667</v>
      </c>
      <c r="L255" s="105">
        <v>0.33680555555555558</v>
      </c>
      <c r="M255" s="34" t="s">
        <v>43</v>
      </c>
      <c r="N255" s="105">
        <v>0.38680555555555557</v>
      </c>
      <c r="O255" s="34" t="s">
        <v>30</v>
      </c>
      <c r="P255" s="35" t="str">
        <f t="shared" si="143"/>
        <v>OK</v>
      </c>
      <c r="Q255" s="36">
        <f t="shared" si="144"/>
        <v>4.9999999999999989E-2</v>
      </c>
      <c r="R255" s="36">
        <f t="shared" si="145"/>
        <v>1.388888888888884E-3</v>
      </c>
      <c r="S255" s="36">
        <f t="shared" si="146"/>
        <v>5.1388888888888873E-2</v>
      </c>
      <c r="T255" s="36">
        <f t="shared" si="148"/>
        <v>4.7222222222222221E-2</v>
      </c>
      <c r="U255" s="35">
        <v>40.200000000000003</v>
      </c>
      <c r="V255" s="35">
        <f>INDEX('Počty dní'!F:J,MATCH(E255,'Počty dní'!C:C,0),4)</f>
        <v>47</v>
      </c>
      <c r="W255" s="65">
        <f t="shared" si="147"/>
        <v>1889.4</v>
      </c>
      <c r="X255" s="1"/>
    </row>
    <row r="256" spans="1:48" x14ac:dyDescent="0.3">
      <c r="A256" s="171">
        <v>217</v>
      </c>
      <c r="B256" s="35">
        <v>2117</v>
      </c>
      <c r="C256" s="34" t="s">
        <v>18</v>
      </c>
      <c r="D256" s="103"/>
      <c r="E256" s="34" t="str">
        <f t="shared" si="141"/>
        <v>X</v>
      </c>
      <c r="F256" s="34" t="s">
        <v>121</v>
      </c>
      <c r="G256" s="34">
        <v>12</v>
      </c>
      <c r="H256" s="34" t="str">
        <f t="shared" si="142"/>
        <v>XXX145/12</v>
      </c>
      <c r="I256" s="206" t="s">
        <v>65</v>
      </c>
      <c r="J256" s="103" t="s">
        <v>65</v>
      </c>
      <c r="K256" s="104">
        <v>0.52777777777777779</v>
      </c>
      <c r="L256" s="105">
        <v>0.52916666666666667</v>
      </c>
      <c r="M256" s="34" t="s">
        <v>30</v>
      </c>
      <c r="N256" s="105">
        <v>0.57986111111111105</v>
      </c>
      <c r="O256" s="34" t="s">
        <v>43</v>
      </c>
      <c r="P256" s="35" t="str">
        <f t="shared" si="143"/>
        <v>OK</v>
      </c>
      <c r="Q256" s="36">
        <f t="shared" si="144"/>
        <v>5.0694444444444375E-2</v>
      </c>
      <c r="R256" s="36">
        <f t="shared" si="145"/>
        <v>1.388888888888884E-3</v>
      </c>
      <c r="S256" s="36">
        <f t="shared" si="146"/>
        <v>5.2083333333333259E-2</v>
      </c>
      <c r="T256" s="36">
        <f t="shared" si="148"/>
        <v>0.14097222222222222</v>
      </c>
      <c r="U256" s="35">
        <v>40.200000000000003</v>
      </c>
      <c r="V256" s="35">
        <f>INDEX('Počty dní'!F:J,MATCH(E256,'Počty dní'!C:C,0),4)</f>
        <v>47</v>
      </c>
      <c r="W256" s="65">
        <f t="shared" si="147"/>
        <v>1889.4</v>
      </c>
      <c r="X256" s="1"/>
    </row>
    <row r="257" spans="1:48" x14ac:dyDescent="0.3">
      <c r="A257" s="171">
        <v>217</v>
      </c>
      <c r="B257" s="35">
        <v>2117</v>
      </c>
      <c r="C257" s="34" t="s">
        <v>18</v>
      </c>
      <c r="D257" s="103"/>
      <c r="E257" s="34" t="str">
        <f t="shared" si="141"/>
        <v>X</v>
      </c>
      <c r="F257" s="34" t="s">
        <v>121</v>
      </c>
      <c r="G257" s="34">
        <v>13</v>
      </c>
      <c r="H257" s="34" t="str">
        <f t="shared" si="142"/>
        <v>XXX145/13</v>
      </c>
      <c r="I257" s="206" t="s">
        <v>65</v>
      </c>
      <c r="J257" s="103" t="s">
        <v>65</v>
      </c>
      <c r="K257" s="104">
        <v>0.5854166666666667</v>
      </c>
      <c r="L257" s="105">
        <v>0.58680555555555558</v>
      </c>
      <c r="M257" s="34" t="s">
        <v>43</v>
      </c>
      <c r="N257" s="105">
        <v>0.60277777777777775</v>
      </c>
      <c r="O257" s="34" t="s">
        <v>44</v>
      </c>
      <c r="P257" s="35" t="str">
        <f t="shared" si="143"/>
        <v>OK</v>
      </c>
      <c r="Q257" s="36">
        <f t="shared" si="144"/>
        <v>1.5972222222222165E-2</v>
      </c>
      <c r="R257" s="36">
        <f t="shared" si="145"/>
        <v>1.388888888888884E-3</v>
      </c>
      <c r="S257" s="36">
        <f t="shared" si="146"/>
        <v>1.7361111111111049E-2</v>
      </c>
      <c r="T257" s="36">
        <f t="shared" si="148"/>
        <v>5.5555555555556468E-3</v>
      </c>
      <c r="U257" s="35">
        <v>12.4</v>
      </c>
      <c r="V257" s="35">
        <f>INDEX('Počty dní'!F:J,MATCH(E257,'Počty dní'!C:C,0),4)</f>
        <v>47</v>
      </c>
      <c r="W257" s="65">
        <f t="shared" si="147"/>
        <v>582.80000000000007</v>
      </c>
      <c r="X257" s="1"/>
    </row>
    <row r="258" spans="1:48" x14ac:dyDescent="0.3">
      <c r="A258" s="171">
        <v>217</v>
      </c>
      <c r="B258" s="35">
        <v>2117</v>
      </c>
      <c r="C258" s="35" t="s">
        <v>18</v>
      </c>
      <c r="D258" s="97"/>
      <c r="E258" s="35" t="str">
        <f t="shared" si="141"/>
        <v>X</v>
      </c>
      <c r="F258" s="35" t="s">
        <v>72</v>
      </c>
      <c r="G258" s="35"/>
      <c r="H258" s="35" t="str">
        <f t="shared" si="142"/>
        <v>přejezd/</v>
      </c>
      <c r="I258" s="206"/>
      <c r="J258" s="103" t="s">
        <v>65</v>
      </c>
      <c r="K258" s="99">
        <v>0.60277777777777775</v>
      </c>
      <c r="L258" s="100">
        <v>0.60277777777777775</v>
      </c>
      <c r="M258" s="34" t="s">
        <v>44</v>
      </c>
      <c r="N258" s="100">
        <v>0.60347222222222219</v>
      </c>
      <c r="O258" s="34" t="s">
        <v>45</v>
      </c>
      <c r="P258" s="35" t="str">
        <f t="shared" si="143"/>
        <v>OK</v>
      </c>
      <c r="Q258" s="36">
        <f t="shared" si="144"/>
        <v>6.9444444444444198E-4</v>
      </c>
      <c r="R258" s="36">
        <f t="shared" si="145"/>
        <v>0</v>
      </c>
      <c r="S258" s="36">
        <f t="shared" si="146"/>
        <v>6.9444444444444198E-4</v>
      </c>
      <c r="T258" s="36">
        <f t="shared" si="148"/>
        <v>0</v>
      </c>
      <c r="U258" s="35">
        <v>0</v>
      </c>
      <c r="V258" s="35">
        <f>INDEX('Počty dní'!F:J,MATCH(E258,'Počty dní'!C:C,0),4)</f>
        <v>47</v>
      </c>
      <c r="W258" s="65">
        <f t="shared" si="147"/>
        <v>0</v>
      </c>
      <c r="X258" s="1"/>
      <c r="AL258" s="6"/>
      <c r="AM258" s="6"/>
      <c r="AP258" s="7"/>
      <c r="AQ258" s="7"/>
      <c r="AR258" s="7"/>
      <c r="AS258" s="7"/>
      <c r="AT258" s="7"/>
      <c r="AU258" s="8"/>
      <c r="AV258" s="8"/>
    </row>
    <row r="259" spans="1:48" x14ac:dyDescent="0.3">
      <c r="A259" s="171">
        <v>217</v>
      </c>
      <c r="B259" s="35">
        <v>2117</v>
      </c>
      <c r="C259" s="34" t="s">
        <v>18</v>
      </c>
      <c r="D259" s="103"/>
      <c r="E259" s="34" t="str">
        <f t="shared" si="141"/>
        <v>X</v>
      </c>
      <c r="F259" s="34" t="s">
        <v>121</v>
      </c>
      <c r="G259" s="34">
        <v>14</v>
      </c>
      <c r="H259" s="34" t="str">
        <f t="shared" si="142"/>
        <v>XXX145/14</v>
      </c>
      <c r="I259" s="206" t="s">
        <v>65</v>
      </c>
      <c r="J259" s="103" t="s">
        <v>65</v>
      </c>
      <c r="K259" s="104">
        <v>0.60555555555555551</v>
      </c>
      <c r="L259" s="105">
        <v>0.60625000000000007</v>
      </c>
      <c r="M259" s="34" t="s">
        <v>45</v>
      </c>
      <c r="N259" s="105">
        <v>0.62152777777777779</v>
      </c>
      <c r="O259" s="34" t="s">
        <v>43</v>
      </c>
      <c r="P259" s="35" t="str">
        <f t="shared" si="143"/>
        <v>OK</v>
      </c>
      <c r="Q259" s="36">
        <f t="shared" si="144"/>
        <v>1.5277777777777724E-2</v>
      </c>
      <c r="R259" s="36">
        <f t="shared" si="145"/>
        <v>6.94444444444553E-4</v>
      </c>
      <c r="S259" s="36">
        <f t="shared" si="146"/>
        <v>1.5972222222222276E-2</v>
      </c>
      <c r="T259" s="36">
        <f t="shared" si="148"/>
        <v>2.0833333333333259E-3</v>
      </c>
      <c r="U259" s="35">
        <v>12.3</v>
      </c>
      <c r="V259" s="35">
        <f>INDEX('Počty dní'!F:J,MATCH(E259,'Počty dní'!C:C,0),4)</f>
        <v>47</v>
      </c>
      <c r="W259" s="65">
        <f t="shared" si="147"/>
        <v>578.1</v>
      </c>
      <c r="X259" s="1"/>
    </row>
    <row r="260" spans="1:48" x14ac:dyDescent="0.3">
      <c r="A260" s="171">
        <v>217</v>
      </c>
      <c r="B260" s="35">
        <v>2117</v>
      </c>
      <c r="C260" s="34" t="s">
        <v>18</v>
      </c>
      <c r="D260" s="103"/>
      <c r="E260" s="34" t="str">
        <f t="shared" si="141"/>
        <v>X</v>
      </c>
      <c r="F260" s="34" t="s">
        <v>121</v>
      </c>
      <c r="G260" s="34">
        <v>15</v>
      </c>
      <c r="H260" s="34" t="str">
        <f t="shared" si="142"/>
        <v>XXX145/15</v>
      </c>
      <c r="I260" s="206" t="s">
        <v>65</v>
      </c>
      <c r="J260" s="103" t="s">
        <v>65</v>
      </c>
      <c r="K260" s="104">
        <v>0.62708333333333333</v>
      </c>
      <c r="L260" s="105">
        <v>0.62847222222222221</v>
      </c>
      <c r="M260" s="34" t="s">
        <v>43</v>
      </c>
      <c r="N260" s="105">
        <v>0.67499999999999993</v>
      </c>
      <c r="O260" s="34" t="s">
        <v>19</v>
      </c>
      <c r="P260" s="35" t="str">
        <f t="shared" si="143"/>
        <v>OK</v>
      </c>
      <c r="Q260" s="36">
        <f t="shared" si="144"/>
        <v>4.6527777777777724E-2</v>
      </c>
      <c r="R260" s="36">
        <f t="shared" si="145"/>
        <v>1.388888888888884E-3</v>
      </c>
      <c r="S260" s="36">
        <f t="shared" si="146"/>
        <v>4.7916666666666607E-2</v>
      </c>
      <c r="T260" s="36">
        <f t="shared" si="148"/>
        <v>5.5555555555555358E-3</v>
      </c>
      <c r="U260" s="35">
        <v>38.4</v>
      </c>
      <c r="V260" s="35">
        <f>INDEX('Počty dní'!F:J,MATCH(E260,'Počty dní'!C:C,0),4)</f>
        <v>47</v>
      </c>
      <c r="W260" s="65">
        <f t="shared" si="147"/>
        <v>1804.8</v>
      </c>
      <c r="X260" s="1"/>
    </row>
    <row r="261" spans="1:48" x14ac:dyDescent="0.3">
      <c r="A261" s="171">
        <v>217</v>
      </c>
      <c r="B261" s="35">
        <v>2117</v>
      </c>
      <c r="C261" s="34" t="s">
        <v>18</v>
      </c>
      <c r="D261" s="103"/>
      <c r="E261" s="34" t="str">
        <f>CONCATENATE(C261,D261)</f>
        <v>X</v>
      </c>
      <c r="F261" s="34" t="s">
        <v>122</v>
      </c>
      <c r="G261" s="34">
        <v>9</v>
      </c>
      <c r="H261" s="34" t="str">
        <f>CONCATENATE(F261,"/",G261)</f>
        <v>XXX146/9</v>
      </c>
      <c r="I261" s="206" t="s">
        <v>65</v>
      </c>
      <c r="J261" s="103" t="s">
        <v>65</v>
      </c>
      <c r="K261" s="104">
        <v>0.68055555555555547</v>
      </c>
      <c r="L261" s="105">
        <v>0.68194444444444446</v>
      </c>
      <c r="M261" s="34" t="s">
        <v>19</v>
      </c>
      <c r="N261" s="105">
        <v>0.68888888888888899</v>
      </c>
      <c r="O261" s="34" t="s">
        <v>46</v>
      </c>
      <c r="P261" s="35" t="str">
        <f t="shared" si="143"/>
        <v>OK</v>
      </c>
      <c r="Q261" s="36">
        <f t="shared" si="144"/>
        <v>6.9444444444445308E-3</v>
      </c>
      <c r="R261" s="36">
        <f t="shared" si="145"/>
        <v>1.388888888888995E-3</v>
      </c>
      <c r="S261" s="36">
        <f t="shared" si="146"/>
        <v>8.3333333333335258E-3</v>
      </c>
      <c r="T261" s="36">
        <f t="shared" si="148"/>
        <v>5.5555555555555358E-3</v>
      </c>
      <c r="U261" s="35">
        <v>5.5</v>
      </c>
      <c r="V261" s="35">
        <f>INDEX('Počty dní'!F:J,MATCH(E261,'Počty dní'!C:C,0),4)</f>
        <v>47</v>
      </c>
      <c r="W261" s="65">
        <f>V261*U261</f>
        <v>258.5</v>
      </c>
      <c r="X261" s="1"/>
    </row>
    <row r="262" spans="1:48" x14ac:dyDescent="0.3">
      <c r="A262" s="171">
        <v>217</v>
      </c>
      <c r="B262" s="35">
        <v>2117</v>
      </c>
      <c r="C262" s="34" t="s">
        <v>18</v>
      </c>
      <c r="D262" s="103"/>
      <c r="E262" s="34" t="str">
        <f>CONCATENATE(C262,D262)</f>
        <v>X</v>
      </c>
      <c r="F262" s="34" t="s">
        <v>122</v>
      </c>
      <c r="G262" s="34">
        <v>10</v>
      </c>
      <c r="H262" s="34" t="str">
        <f>CONCATENATE(F262,"/",G262)</f>
        <v>XXX146/10</v>
      </c>
      <c r="I262" s="206" t="s">
        <v>65</v>
      </c>
      <c r="J262" s="103" t="s">
        <v>65</v>
      </c>
      <c r="K262" s="104">
        <v>0.68888888888888899</v>
      </c>
      <c r="L262" s="105">
        <v>0.68958333333333333</v>
      </c>
      <c r="M262" s="34" t="s">
        <v>46</v>
      </c>
      <c r="N262" s="105">
        <v>0.6972222222222223</v>
      </c>
      <c r="O262" s="34" t="s">
        <v>19</v>
      </c>
      <c r="P262" s="35" t="str">
        <f t="shared" si="143"/>
        <v>OK</v>
      </c>
      <c r="Q262" s="36">
        <f t="shared" si="144"/>
        <v>7.6388888888889728E-3</v>
      </c>
      <c r="R262" s="36">
        <f t="shared" si="145"/>
        <v>6.9444444444433095E-4</v>
      </c>
      <c r="S262" s="36">
        <f t="shared" si="146"/>
        <v>8.3333333333333037E-3</v>
      </c>
      <c r="T262" s="36">
        <f t="shared" si="148"/>
        <v>0</v>
      </c>
      <c r="U262" s="35">
        <v>5.2</v>
      </c>
      <c r="V262" s="35">
        <f>INDEX('Počty dní'!F:J,MATCH(E262,'Počty dní'!C:C,0),4)</f>
        <v>47</v>
      </c>
      <c r="W262" s="65">
        <f>V262*U262</f>
        <v>244.4</v>
      </c>
      <c r="X262" s="1"/>
    </row>
    <row r="263" spans="1:48" x14ac:dyDescent="0.3">
      <c r="A263" s="171">
        <v>217</v>
      </c>
      <c r="B263" s="35">
        <v>2117</v>
      </c>
      <c r="C263" s="35" t="s">
        <v>18</v>
      </c>
      <c r="D263" s="97"/>
      <c r="E263" s="35" t="str">
        <f t="shared" si="141"/>
        <v>X</v>
      </c>
      <c r="F263" s="35" t="s">
        <v>72</v>
      </c>
      <c r="G263" s="35"/>
      <c r="H263" s="35" t="str">
        <f t="shared" si="142"/>
        <v>přejezd/</v>
      </c>
      <c r="I263" s="206"/>
      <c r="J263" s="103" t="s">
        <v>65</v>
      </c>
      <c r="K263" s="99">
        <v>0.77500000000000002</v>
      </c>
      <c r="L263" s="100">
        <v>0.77500000000000002</v>
      </c>
      <c r="M263" s="34" t="s">
        <v>19</v>
      </c>
      <c r="N263" s="100">
        <v>0.77777777777777779</v>
      </c>
      <c r="O263" s="34" t="s">
        <v>30</v>
      </c>
      <c r="P263" s="35" t="str">
        <f t="shared" si="143"/>
        <v>OK</v>
      </c>
      <c r="Q263" s="36">
        <f t="shared" si="144"/>
        <v>2.7777777777777679E-3</v>
      </c>
      <c r="R263" s="36">
        <f t="shared" si="145"/>
        <v>0</v>
      </c>
      <c r="S263" s="36">
        <f t="shared" si="146"/>
        <v>2.7777777777777679E-3</v>
      </c>
      <c r="T263" s="36">
        <f t="shared" si="148"/>
        <v>7.7777777777777724E-2</v>
      </c>
      <c r="U263" s="35">
        <v>0</v>
      </c>
      <c r="V263" s="35">
        <f>INDEX('Počty dní'!F:J,MATCH(E263,'Počty dní'!C:C,0),4)</f>
        <v>47</v>
      </c>
      <c r="W263" s="65">
        <f t="shared" si="147"/>
        <v>0</v>
      </c>
      <c r="X263" s="1"/>
      <c r="AL263" s="6"/>
      <c r="AM263" s="6"/>
      <c r="AP263" s="7"/>
      <c r="AQ263" s="7"/>
      <c r="AR263" s="7"/>
      <c r="AS263" s="7"/>
      <c r="AT263" s="7"/>
      <c r="AU263" s="8"/>
      <c r="AV263" s="8"/>
    </row>
    <row r="264" spans="1:48" ht="15" thickBot="1" x14ac:dyDescent="0.35">
      <c r="A264" s="172">
        <v>217</v>
      </c>
      <c r="B264" s="37">
        <v>2117</v>
      </c>
      <c r="C264" s="75" t="s">
        <v>18</v>
      </c>
      <c r="D264" s="151"/>
      <c r="E264" s="75" t="str">
        <f t="shared" si="141"/>
        <v>X</v>
      </c>
      <c r="F264" s="75" t="s">
        <v>121</v>
      </c>
      <c r="G264" s="75">
        <v>22</v>
      </c>
      <c r="H264" s="75" t="str">
        <f t="shared" si="142"/>
        <v>XXX145/22</v>
      </c>
      <c r="I264" s="211" t="s">
        <v>65</v>
      </c>
      <c r="J264" s="151" t="s">
        <v>65</v>
      </c>
      <c r="K264" s="173">
        <v>0.77777777777777779</v>
      </c>
      <c r="L264" s="174">
        <v>0.77916666666666667</v>
      </c>
      <c r="M264" s="75" t="s">
        <v>30</v>
      </c>
      <c r="N264" s="174">
        <v>0.80625000000000002</v>
      </c>
      <c r="O264" s="75" t="s">
        <v>42</v>
      </c>
      <c r="P264" s="75"/>
      <c r="Q264" s="68">
        <f t="shared" si="144"/>
        <v>2.7083333333333348E-2</v>
      </c>
      <c r="R264" s="68">
        <f t="shared" si="145"/>
        <v>1.388888888888884E-3</v>
      </c>
      <c r="S264" s="68">
        <f t="shared" si="146"/>
        <v>2.8472222222222232E-2</v>
      </c>
      <c r="T264" s="68">
        <f t="shared" si="148"/>
        <v>0</v>
      </c>
      <c r="U264" s="37">
        <v>22.3</v>
      </c>
      <c r="V264" s="37">
        <f>INDEX('Počty dní'!F:J,MATCH(E264,'Počty dní'!C:C,0),4)</f>
        <v>47</v>
      </c>
      <c r="W264" s="69">
        <f t="shared" si="147"/>
        <v>1048.1000000000001</v>
      </c>
      <c r="X264" s="1"/>
    </row>
    <row r="265" spans="1:48" ht="15" thickBot="1" x14ac:dyDescent="0.35">
      <c r="A265" s="115" t="str">
        <f ca="1">CONCATENATE(INDIRECT("R[-3]C[0]",FALSE),"celkem")</f>
        <v>217celkem</v>
      </c>
      <c r="B265" s="70"/>
      <c r="C265" s="70" t="str">
        <f ca="1">INDIRECT("R[-1]C[12]",FALSE)</f>
        <v>Pikárec</v>
      </c>
      <c r="D265" s="80"/>
      <c r="E265" s="70"/>
      <c r="F265" s="80"/>
      <c r="G265" s="70"/>
      <c r="H265" s="116"/>
      <c r="I265" s="117"/>
      <c r="J265" s="118" t="str">
        <f ca="1">INDIRECT("R[-3]C[0]",FALSE)</f>
        <v>S</v>
      </c>
      <c r="K265" s="119"/>
      <c r="L265" s="120"/>
      <c r="M265" s="121"/>
      <c r="N265" s="120"/>
      <c r="O265" s="122"/>
      <c r="P265" s="70"/>
      <c r="Q265" s="71">
        <f>SUM(Q253:Q264)</f>
        <v>0.29930555555555549</v>
      </c>
      <c r="R265" s="71">
        <f>SUM(R253:R264)</f>
        <v>1.1111111111111183E-2</v>
      </c>
      <c r="S265" s="71">
        <f>SUM(S253:S264)</f>
        <v>0.31041666666666667</v>
      </c>
      <c r="T265" s="71">
        <f>SUM(T253:T264)</f>
        <v>0.30486111111111114</v>
      </c>
      <c r="U265" s="72">
        <f>SUM(U253:U264)</f>
        <v>239.00000000000003</v>
      </c>
      <c r="V265" s="73"/>
      <c r="W265" s="74">
        <f>SUM(W253:W264)</f>
        <v>11233</v>
      </c>
      <c r="X265" s="1"/>
    </row>
    <row r="266" spans="1:48" x14ac:dyDescent="0.3">
      <c r="A266" s="123"/>
      <c r="F266" s="29"/>
      <c r="H266" s="124"/>
      <c r="I266" s="125"/>
      <c r="J266" s="126"/>
      <c r="K266" s="38"/>
      <c r="L266" s="175"/>
      <c r="M266" s="88"/>
      <c r="N266" s="175"/>
      <c r="O266" s="128"/>
      <c r="Q266" s="40"/>
      <c r="R266" s="40"/>
      <c r="S266" s="40"/>
      <c r="T266" s="40"/>
      <c r="U266" s="41"/>
      <c r="W266" s="41"/>
      <c r="X266" s="1"/>
    </row>
    <row r="267" spans="1:48" ht="15" thickBot="1" x14ac:dyDescent="0.35">
      <c r="C267" s="43"/>
      <c r="D267" s="147"/>
      <c r="E267" s="43"/>
      <c r="L267" s="139"/>
      <c r="M267" s="141"/>
      <c r="N267" s="139"/>
      <c r="O267" s="141"/>
      <c r="X267" s="1"/>
    </row>
    <row r="268" spans="1:48" x14ac:dyDescent="0.3">
      <c r="A268" s="89">
        <v>218</v>
      </c>
      <c r="B268" s="32">
        <v>2118</v>
      </c>
      <c r="C268" s="32" t="s">
        <v>18</v>
      </c>
      <c r="D268" s="90"/>
      <c r="E268" s="32" t="str">
        <f t="shared" ref="E268:E284" si="149">CONCATENATE(C268,D268)</f>
        <v>X</v>
      </c>
      <c r="F268" s="32" t="s">
        <v>121</v>
      </c>
      <c r="G268" s="32">
        <v>2</v>
      </c>
      <c r="H268" s="32" t="str">
        <f t="shared" ref="H268:H284" si="150">CONCATENATE(F268,"/",G268)</f>
        <v>XXX145/2</v>
      </c>
      <c r="I268" s="204" t="s">
        <v>65</v>
      </c>
      <c r="J268" s="90" t="s">
        <v>64</v>
      </c>
      <c r="K268" s="169">
        <v>0.18055555555555555</v>
      </c>
      <c r="L268" s="170">
        <v>0.18194444444444444</v>
      </c>
      <c r="M268" s="32" t="s">
        <v>31</v>
      </c>
      <c r="N268" s="170">
        <v>0.21180555555555555</v>
      </c>
      <c r="O268" s="32" t="s">
        <v>43</v>
      </c>
      <c r="P268" s="32" t="str">
        <f t="shared" ref="P268:P286" si="151">IF(M269=O268,"OK","POZOR")</f>
        <v>OK</v>
      </c>
      <c r="Q268" s="67">
        <f t="shared" ref="Q268:Q287" si="152">IF(ISNUMBER(G268),N268-L268,IF(F268="přejezd",N268-L268,0))</f>
        <v>2.9861111111111116E-2</v>
      </c>
      <c r="R268" s="67">
        <f t="shared" ref="R268:R287" si="153">IF(ISNUMBER(G268),L268-K268,0)</f>
        <v>1.388888888888884E-3</v>
      </c>
      <c r="S268" s="67">
        <f t="shared" ref="S268:S287" si="154">Q268+R268</f>
        <v>3.125E-2</v>
      </c>
      <c r="T268" s="67"/>
      <c r="U268" s="32">
        <v>25.7</v>
      </c>
      <c r="V268" s="32">
        <f>INDEX('Počty dní'!F:J,MATCH(E268,'Počty dní'!C:C,0),4)</f>
        <v>47</v>
      </c>
      <c r="W268" s="33">
        <f t="shared" ref="W268:W284" si="155">V268*U268</f>
        <v>1207.8999999999999</v>
      </c>
      <c r="X268" s="1"/>
    </row>
    <row r="269" spans="1:48" x14ac:dyDescent="0.3">
      <c r="A269" s="171">
        <v>218</v>
      </c>
      <c r="B269" s="35">
        <v>2118</v>
      </c>
      <c r="C269" s="34" t="s">
        <v>18</v>
      </c>
      <c r="D269" s="103"/>
      <c r="E269" s="34" t="str">
        <f t="shared" si="149"/>
        <v>X</v>
      </c>
      <c r="F269" s="34" t="s">
        <v>121</v>
      </c>
      <c r="G269" s="34">
        <v>3</v>
      </c>
      <c r="H269" s="34" t="str">
        <f t="shared" si="150"/>
        <v>XXX145/3</v>
      </c>
      <c r="I269" s="206" t="s">
        <v>65</v>
      </c>
      <c r="J269" s="103" t="s">
        <v>64</v>
      </c>
      <c r="K269" s="104">
        <v>0.21180555555555555</v>
      </c>
      <c r="L269" s="105">
        <v>0.21180555555555555</v>
      </c>
      <c r="M269" s="34" t="s">
        <v>43</v>
      </c>
      <c r="N269" s="105">
        <v>0.22777777777777777</v>
      </c>
      <c r="O269" s="34" t="s">
        <v>44</v>
      </c>
      <c r="P269" s="35" t="str">
        <f t="shared" si="151"/>
        <v>OK</v>
      </c>
      <c r="Q269" s="36">
        <f t="shared" si="152"/>
        <v>1.5972222222222221E-2</v>
      </c>
      <c r="R269" s="36">
        <f t="shared" si="153"/>
        <v>0</v>
      </c>
      <c r="S269" s="36">
        <f t="shared" si="154"/>
        <v>1.5972222222222221E-2</v>
      </c>
      <c r="T269" s="36">
        <f t="shared" ref="T269:T287" si="156">K269-N268</f>
        <v>0</v>
      </c>
      <c r="U269" s="35">
        <v>12.4</v>
      </c>
      <c r="V269" s="35">
        <f>INDEX('Počty dní'!F:J,MATCH(E269,'Počty dní'!C:C,0),4)</f>
        <v>47</v>
      </c>
      <c r="W269" s="65">
        <f t="shared" si="155"/>
        <v>582.80000000000007</v>
      </c>
      <c r="X269" s="1"/>
    </row>
    <row r="270" spans="1:48" x14ac:dyDescent="0.3">
      <c r="A270" s="171">
        <v>218</v>
      </c>
      <c r="B270" s="35">
        <v>2118</v>
      </c>
      <c r="C270" s="35" t="s">
        <v>18</v>
      </c>
      <c r="D270" s="97"/>
      <c r="E270" s="35" t="str">
        <f t="shared" si="149"/>
        <v>X</v>
      </c>
      <c r="F270" s="35" t="s">
        <v>72</v>
      </c>
      <c r="G270" s="35"/>
      <c r="H270" s="35" t="str">
        <f t="shared" si="150"/>
        <v>přejezd/</v>
      </c>
      <c r="I270" s="206"/>
      <c r="J270" s="103" t="s">
        <v>64</v>
      </c>
      <c r="K270" s="99">
        <v>0.22777777777777777</v>
      </c>
      <c r="L270" s="100">
        <v>0.22777777777777777</v>
      </c>
      <c r="M270" s="34" t="s">
        <v>44</v>
      </c>
      <c r="N270" s="100">
        <v>0.22847222222222222</v>
      </c>
      <c r="O270" s="34" t="s">
        <v>45</v>
      </c>
      <c r="P270" s="35" t="str">
        <f t="shared" si="151"/>
        <v>OK</v>
      </c>
      <c r="Q270" s="36">
        <f t="shared" si="152"/>
        <v>6.9444444444444198E-4</v>
      </c>
      <c r="R270" s="36">
        <f t="shared" si="153"/>
        <v>0</v>
      </c>
      <c r="S270" s="36">
        <f t="shared" si="154"/>
        <v>6.9444444444444198E-4</v>
      </c>
      <c r="T270" s="36">
        <f t="shared" si="156"/>
        <v>0</v>
      </c>
      <c r="U270" s="35">
        <v>0</v>
      </c>
      <c r="V270" s="35">
        <f>INDEX('Počty dní'!F:J,MATCH(E270,'Počty dní'!C:C,0),4)</f>
        <v>47</v>
      </c>
      <c r="W270" s="65">
        <f t="shared" si="155"/>
        <v>0</v>
      </c>
      <c r="X270" s="1"/>
      <c r="AL270" s="6"/>
      <c r="AM270" s="6"/>
      <c r="AP270" s="7"/>
      <c r="AQ270" s="7"/>
      <c r="AR270" s="7"/>
      <c r="AS270" s="7"/>
      <c r="AT270" s="7"/>
      <c r="AU270" s="8"/>
      <c r="AV270" s="8"/>
    </row>
    <row r="271" spans="1:48" x14ac:dyDescent="0.3">
      <c r="A271" s="171">
        <v>218</v>
      </c>
      <c r="B271" s="35">
        <v>2118</v>
      </c>
      <c r="C271" s="34" t="s">
        <v>18</v>
      </c>
      <c r="D271" s="103"/>
      <c r="E271" s="34" t="str">
        <f t="shared" si="149"/>
        <v>X</v>
      </c>
      <c r="F271" s="34" t="s">
        <v>121</v>
      </c>
      <c r="G271" s="34">
        <v>4</v>
      </c>
      <c r="H271" s="34" t="str">
        <f t="shared" si="150"/>
        <v>XXX145/4</v>
      </c>
      <c r="I271" s="206" t="s">
        <v>65</v>
      </c>
      <c r="J271" s="103" t="s">
        <v>64</v>
      </c>
      <c r="K271" s="104">
        <v>0.23055555555555554</v>
      </c>
      <c r="L271" s="105">
        <v>0.23124999999999998</v>
      </c>
      <c r="M271" s="34" t="s">
        <v>45</v>
      </c>
      <c r="N271" s="105">
        <v>0.24652777777777779</v>
      </c>
      <c r="O271" s="34" t="s">
        <v>43</v>
      </c>
      <c r="P271" s="35" t="str">
        <f t="shared" si="151"/>
        <v>OK</v>
      </c>
      <c r="Q271" s="36">
        <f t="shared" si="152"/>
        <v>1.5277777777777807E-2</v>
      </c>
      <c r="R271" s="36">
        <f t="shared" si="153"/>
        <v>6.9444444444444198E-4</v>
      </c>
      <c r="S271" s="36">
        <f t="shared" si="154"/>
        <v>1.5972222222222249E-2</v>
      </c>
      <c r="T271" s="36">
        <f t="shared" si="156"/>
        <v>2.0833333333333259E-3</v>
      </c>
      <c r="U271" s="35">
        <v>12.3</v>
      </c>
      <c r="V271" s="35">
        <f>INDEX('Počty dní'!F:J,MATCH(E271,'Počty dní'!C:C,0),4)</f>
        <v>47</v>
      </c>
      <c r="W271" s="65">
        <f t="shared" si="155"/>
        <v>578.1</v>
      </c>
      <c r="X271" s="1"/>
    </row>
    <row r="272" spans="1:48" x14ac:dyDescent="0.3">
      <c r="A272" s="171">
        <v>218</v>
      </c>
      <c r="B272" s="35">
        <v>2118</v>
      </c>
      <c r="C272" s="34" t="s">
        <v>18</v>
      </c>
      <c r="D272" s="103"/>
      <c r="E272" s="34" t="str">
        <f t="shared" si="149"/>
        <v>X</v>
      </c>
      <c r="F272" s="34" t="s">
        <v>121</v>
      </c>
      <c r="G272" s="34">
        <v>5</v>
      </c>
      <c r="H272" s="34" t="str">
        <f t="shared" si="150"/>
        <v>XXX145/5</v>
      </c>
      <c r="I272" s="206" t="s">
        <v>64</v>
      </c>
      <c r="J272" s="103" t="s">
        <v>64</v>
      </c>
      <c r="K272" s="104">
        <v>0.25208333333333333</v>
      </c>
      <c r="L272" s="105">
        <v>0.25347222222222221</v>
      </c>
      <c r="M272" s="34" t="s">
        <v>43</v>
      </c>
      <c r="N272" s="105">
        <v>0.3</v>
      </c>
      <c r="O272" s="34" t="s">
        <v>19</v>
      </c>
      <c r="P272" s="35" t="str">
        <f t="shared" si="151"/>
        <v>OK</v>
      </c>
      <c r="Q272" s="36">
        <f t="shared" si="152"/>
        <v>4.6527777777777779E-2</v>
      </c>
      <c r="R272" s="36">
        <f t="shared" si="153"/>
        <v>1.388888888888884E-3</v>
      </c>
      <c r="S272" s="36">
        <f t="shared" si="154"/>
        <v>4.7916666666666663E-2</v>
      </c>
      <c r="T272" s="36">
        <f t="shared" si="156"/>
        <v>5.5555555555555358E-3</v>
      </c>
      <c r="U272" s="35">
        <v>38.4</v>
      </c>
      <c r="V272" s="35">
        <f>INDEX('Počty dní'!F:J,MATCH(E272,'Počty dní'!C:C,0),4)</f>
        <v>47</v>
      </c>
      <c r="W272" s="65">
        <f t="shared" si="155"/>
        <v>1804.8</v>
      </c>
      <c r="X272" s="1"/>
    </row>
    <row r="273" spans="1:48" x14ac:dyDescent="0.3">
      <c r="A273" s="171">
        <v>218</v>
      </c>
      <c r="B273" s="35">
        <v>2118</v>
      </c>
      <c r="C273" s="35" t="s">
        <v>18</v>
      </c>
      <c r="D273" s="97"/>
      <c r="E273" s="35" t="str">
        <f t="shared" si="149"/>
        <v>X</v>
      </c>
      <c r="F273" s="35" t="s">
        <v>72</v>
      </c>
      <c r="G273" s="35"/>
      <c r="H273" s="35" t="str">
        <f t="shared" si="150"/>
        <v>přejezd/</v>
      </c>
      <c r="I273" s="206"/>
      <c r="J273" s="103" t="s">
        <v>64</v>
      </c>
      <c r="K273" s="99">
        <v>0.3923611111111111</v>
      </c>
      <c r="L273" s="100">
        <v>0.3923611111111111</v>
      </c>
      <c r="M273" s="34" t="s">
        <v>19</v>
      </c>
      <c r="N273" s="100">
        <v>0.39444444444444443</v>
      </c>
      <c r="O273" s="34" t="s">
        <v>28</v>
      </c>
      <c r="P273" s="35" t="str">
        <f t="shared" si="151"/>
        <v>OK</v>
      </c>
      <c r="Q273" s="36">
        <f t="shared" si="152"/>
        <v>2.0833333333333259E-3</v>
      </c>
      <c r="R273" s="36">
        <f t="shared" si="153"/>
        <v>0</v>
      </c>
      <c r="S273" s="36">
        <f t="shared" si="154"/>
        <v>2.0833333333333259E-3</v>
      </c>
      <c r="T273" s="36">
        <f t="shared" si="156"/>
        <v>9.2361111111111116E-2</v>
      </c>
      <c r="U273" s="35">
        <v>0</v>
      </c>
      <c r="V273" s="35">
        <f>INDEX('Počty dní'!F:J,MATCH(E273,'Počty dní'!C:C,0),4)</f>
        <v>47</v>
      </c>
      <c r="W273" s="65">
        <f t="shared" si="155"/>
        <v>0</v>
      </c>
      <c r="X273" s="1"/>
      <c r="AL273" s="6"/>
      <c r="AM273" s="6"/>
      <c r="AP273" s="7"/>
      <c r="AQ273" s="7"/>
      <c r="AR273" s="7"/>
      <c r="AS273" s="7"/>
      <c r="AT273" s="7"/>
      <c r="AU273" s="8"/>
      <c r="AV273" s="8"/>
    </row>
    <row r="274" spans="1:48" x14ac:dyDescent="0.3">
      <c r="A274" s="171">
        <v>218</v>
      </c>
      <c r="B274" s="35">
        <v>2118</v>
      </c>
      <c r="C274" s="34" t="s">
        <v>18</v>
      </c>
      <c r="D274" s="103"/>
      <c r="E274" s="34" t="str">
        <f t="shared" si="149"/>
        <v>X</v>
      </c>
      <c r="F274" s="34" t="s">
        <v>120</v>
      </c>
      <c r="G274" s="34">
        <v>3</v>
      </c>
      <c r="H274" s="34" t="str">
        <f t="shared" si="150"/>
        <v>XXX144/3</v>
      </c>
      <c r="I274" s="206" t="s">
        <v>65</v>
      </c>
      <c r="J274" s="103" t="s">
        <v>64</v>
      </c>
      <c r="K274" s="104">
        <v>0.39444444444444443</v>
      </c>
      <c r="L274" s="105">
        <v>0.39583333333333331</v>
      </c>
      <c r="M274" s="34" t="s">
        <v>28</v>
      </c>
      <c r="N274" s="105">
        <v>0.41597222222222219</v>
      </c>
      <c r="O274" s="34" t="s">
        <v>41</v>
      </c>
      <c r="P274" s="35" t="str">
        <f t="shared" si="151"/>
        <v>OK</v>
      </c>
      <c r="Q274" s="36">
        <f t="shared" si="152"/>
        <v>2.0138888888888873E-2</v>
      </c>
      <c r="R274" s="36">
        <f t="shared" si="153"/>
        <v>1.388888888888884E-3</v>
      </c>
      <c r="S274" s="36">
        <f t="shared" si="154"/>
        <v>2.1527777777777757E-2</v>
      </c>
      <c r="T274" s="36">
        <f t="shared" si="156"/>
        <v>0</v>
      </c>
      <c r="U274" s="35">
        <v>12.4</v>
      </c>
      <c r="V274" s="35">
        <f>INDEX('Počty dní'!F:J,MATCH(E274,'Počty dní'!C:C,0),4)</f>
        <v>47</v>
      </c>
      <c r="W274" s="65">
        <f t="shared" si="155"/>
        <v>582.80000000000007</v>
      </c>
      <c r="X274" s="1"/>
    </row>
    <row r="275" spans="1:48" x14ac:dyDescent="0.3">
      <c r="A275" s="171">
        <v>218</v>
      </c>
      <c r="B275" s="35">
        <v>2118</v>
      </c>
      <c r="C275" s="34" t="s">
        <v>18</v>
      </c>
      <c r="D275" s="103"/>
      <c r="E275" s="34" t="str">
        <f t="shared" si="149"/>
        <v>X</v>
      </c>
      <c r="F275" s="34" t="s">
        <v>120</v>
      </c>
      <c r="G275" s="34">
        <v>6</v>
      </c>
      <c r="H275" s="34" t="str">
        <f t="shared" si="150"/>
        <v>XXX144/6</v>
      </c>
      <c r="I275" s="206" t="s">
        <v>65</v>
      </c>
      <c r="J275" s="103" t="s">
        <v>64</v>
      </c>
      <c r="K275" s="104">
        <v>0.41666666666666669</v>
      </c>
      <c r="L275" s="105">
        <v>0.41805555555555557</v>
      </c>
      <c r="M275" s="34" t="s">
        <v>41</v>
      </c>
      <c r="N275" s="105">
        <v>0.4368055555555555</v>
      </c>
      <c r="O275" s="34" t="s">
        <v>28</v>
      </c>
      <c r="P275" s="35" t="str">
        <f t="shared" si="151"/>
        <v>OK</v>
      </c>
      <c r="Q275" s="36">
        <f t="shared" si="152"/>
        <v>1.8749999999999933E-2</v>
      </c>
      <c r="R275" s="36">
        <f t="shared" si="153"/>
        <v>1.388888888888884E-3</v>
      </c>
      <c r="S275" s="36">
        <f t="shared" si="154"/>
        <v>2.0138888888888817E-2</v>
      </c>
      <c r="T275" s="36">
        <f t="shared" si="156"/>
        <v>6.9444444444449749E-4</v>
      </c>
      <c r="U275" s="35">
        <v>12.4</v>
      </c>
      <c r="V275" s="35">
        <f>INDEX('Počty dní'!F:J,MATCH(E275,'Počty dní'!C:C,0),4)</f>
        <v>47</v>
      </c>
      <c r="W275" s="65">
        <f t="shared" si="155"/>
        <v>582.80000000000007</v>
      </c>
      <c r="X275" s="1"/>
    </row>
    <row r="276" spans="1:48" x14ac:dyDescent="0.3">
      <c r="A276" s="171">
        <v>218</v>
      </c>
      <c r="B276" s="35">
        <v>2118</v>
      </c>
      <c r="C276" s="35" t="s">
        <v>18</v>
      </c>
      <c r="D276" s="97"/>
      <c r="E276" s="35" t="str">
        <f t="shared" si="149"/>
        <v>X</v>
      </c>
      <c r="F276" s="35" t="s">
        <v>72</v>
      </c>
      <c r="G276" s="35"/>
      <c r="H276" s="35" t="str">
        <f t="shared" si="150"/>
        <v>přejezd/</v>
      </c>
      <c r="I276" s="206"/>
      <c r="J276" s="103" t="s">
        <v>64</v>
      </c>
      <c r="K276" s="99">
        <v>0.45347222222222222</v>
      </c>
      <c r="L276" s="100">
        <v>0.45347222222222222</v>
      </c>
      <c r="M276" s="34" t="s">
        <v>28</v>
      </c>
      <c r="N276" s="100">
        <v>0.45694444444444443</v>
      </c>
      <c r="O276" s="34" t="s">
        <v>30</v>
      </c>
      <c r="P276" s="35" t="str">
        <f t="shared" si="151"/>
        <v>OK</v>
      </c>
      <c r="Q276" s="36">
        <f t="shared" si="152"/>
        <v>3.4722222222222099E-3</v>
      </c>
      <c r="R276" s="36">
        <f t="shared" si="153"/>
        <v>0</v>
      </c>
      <c r="S276" s="36">
        <f t="shared" si="154"/>
        <v>3.4722222222222099E-3</v>
      </c>
      <c r="T276" s="36">
        <f t="shared" si="156"/>
        <v>1.6666666666666718E-2</v>
      </c>
      <c r="U276" s="35">
        <v>0</v>
      </c>
      <c r="V276" s="35">
        <f>INDEX('Počty dní'!F:J,MATCH(E276,'Počty dní'!C:C,0),4)</f>
        <v>47</v>
      </c>
      <c r="W276" s="65">
        <f t="shared" si="155"/>
        <v>0</v>
      </c>
      <c r="X276" s="1"/>
      <c r="AL276" s="6"/>
      <c r="AM276" s="6"/>
      <c r="AP276" s="7"/>
      <c r="AQ276" s="7"/>
      <c r="AR276" s="7"/>
      <c r="AS276" s="7"/>
      <c r="AT276" s="7"/>
      <c r="AU276" s="8"/>
      <c r="AV276" s="8"/>
    </row>
    <row r="277" spans="1:48" x14ac:dyDescent="0.3">
      <c r="A277" s="171">
        <v>218</v>
      </c>
      <c r="B277" s="35">
        <v>2118</v>
      </c>
      <c r="C277" s="34" t="s">
        <v>18</v>
      </c>
      <c r="D277" s="103"/>
      <c r="E277" s="34" t="str">
        <f t="shared" si="149"/>
        <v>X</v>
      </c>
      <c r="F277" s="34" t="s">
        <v>115</v>
      </c>
      <c r="G277" s="34">
        <v>7</v>
      </c>
      <c r="H277" s="34" t="str">
        <f t="shared" si="150"/>
        <v>XXX139/7</v>
      </c>
      <c r="I277" s="206" t="s">
        <v>65</v>
      </c>
      <c r="J277" s="103" t="s">
        <v>64</v>
      </c>
      <c r="K277" s="104">
        <v>0.45694444444444443</v>
      </c>
      <c r="L277" s="105">
        <v>0.45833333333333331</v>
      </c>
      <c r="M277" s="34" t="s">
        <v>30</v>
      </c>
      <c r="N277" s="105">
        <v>0.48333333333333334</v>
      </c>
      <c r="O277" s="34" t="s">
        <v>31</v>
      </c>
      <c r="P277" s="35" t="str">
        <f t="shared" si="151"/>
        <v>OK</v>
      </c>
      <c r="Q277" s="36">
        <f t="shared" si="152"/>
        <v>2.5000000000000022E-2</v>
      </c>
      <c r="R277" s="36">
        <f t="shared" si="153"/>
        <v>1.388888888888884E-3</v>
      </c>
      <c r="S277" s="36">
        <f t="shared" si="154"/>
        <v>2.6388888888888906E-2</v>
      </c>
      <c r="T277" s="36">
        <f t="shared" si="156"/>
        <v>0</v>
      </c>
      <c r="U277" s="35">
        <v>20.3</v>
      </c>
      <c r="V277" s="35">
        <f>INDEX('Počty dní'!F:J,MATCH(E277,'Počty dní'!C:C,0),4)</f>
        <v>47</v>
      </c>
      <c r="W277" s="65">
        <f t="shared" si="155"/>
        <v>954.1</v>
      </c>
      <c r="X277" s="1"/>
    </row>
    <row r="278" spans="1:48" x14ac:dyDescent="0.3">
      <c r="A278" s="171">
        <v>218</v>
      </c>
      <c r="B278" s="35">
        <v>2118</v>
      </c>
      <c r="C278" s="34" t="s">
        <v>18</v>
      </c>
      <c r="D278" s="103"/>
      <c r="E278" s="34" t="str">
        <f t="shared" si="149"/>
        <v>X</v>
      </c>
      <c r="F278" s="34" t="s">
        <v>115</v>
      </c>
      <c r="G278" s="34">
        <v>10</v>
      </c>
      <c r="H278" s="34" t="str">
        <f t="shared" si="150"/>
        <v>XXX139/10</v>
      </c>
      <c r="I278" s="206" t="s">
        <v>65</v>
      </c>
      <c r="J278" s="103" t="s">
        <v>64</v>
      </c>
      <c r="K278" s="104">
        <v>0.51944444444444449</v>
      </c>
      <c r="L278" s="105">
        <v>0.52152777777777781</v>
      </c>
      <c r="M278" s="138" t="s">
        <v>31</v>
      </c>
      <c r="N278" s="100">
        <v>0.54305555555555551</v>
      </c>
      <c r="O278" s="138" t="s">
        <v>19</v>
      </c>
      <c r="P278" s="35" t="str">
        <f t="shared" si="151"/>
        <v>OK</v>
      </c>
      <c r="Q278" s="36">
        <f t="shared" si="152"/>
        <v>2.1527777777777701E-2</v>
      </c>
      <c r="R278" s="36">
        <f t="shared" si="153"/>
        <v>2.0833333333333259E-3</v>
      </c>
      <c r="S278" s="36">
        <f t="shared" si="154"/>
        <v>2.3611111111111027E-2</v>
      </c>
      <c r="T278" s="36">
        <f t="shared" si="156"/>
        <v>3.6111111111111149E-2</v>
      </c>
      <c r="U278" s="35">
        <v>14.5</v>
      </c>
      <c r="V278" s="35">
        <f>INDEX('Počty dní'!F:J,MATCH(E278,'Počty dní'!C:C,0),4)</f>
        <v>47</v>
      </c>
      <c r="W278" s="65">
        <f t="shared" si="155"/>
        <v>681.5</v>
      </c>
      <c r="X278" s="1"/>
    </row>
    <row r="279" spans="1:48" x14ac:dyDescent="0.3">
      <c r="A279" s="171">
        <v>218</v>
      </c>
      <c r="B279" s="35">
        <v>2118</v>
      </c>
      <c r="C279" s="34" t="s">
        <v>18</v>
      </c>
      <c r="D279" s="103"/>
      <c r="E279" s="34" t="str">
        <f t="shared" si="149"/>
        <v>X</v>
      </c>
      <c r="F279" s="34" t="s">
        <v>111</v>
      </c>
      <c r="G279" s="34">
        <v>55</v>
      </c>
      <c r="H279" s="34" t="str">
        <f t="shared" si="150"/>
        <v>XXX130/55</v>
      </c>
      <c r="I279" s="206" t="s">
        <v>64</v>
      </c>
      <c r="J279" s="103" t="s">
        <v>64</v>
      </c>
      <c r="K279" s="104">
        <v>0.57986111111111105</v>
      </c>
      <c r="L279" s="105">
        <v>0.58333333333333337</v>
      </c>
      <c r="M279" s="138" t="s">
        <v>19</v>
      </c>
      <c r="N279" s="100">
        <v>0.60069444444444442</v>
      </c>
      <c r="O279" s="138" t="s">
        <v>21</v>
      </c>
      <c r="P279" s="35" t="str">
        <f t="shared" si="151"/>
        <v>OK</v>
      </c>
      <c r="Q279" s="36">
        <f t="shared" si="152"/>
        <v>1.7361111111111049E-2</v>
      </c>
      <c r="R279" s="36">
        <f t="shared" si="153"/>
        <v>3.4722222222223209E-3</v>
      </c>
      <c r="S279" s="36">
        <f t="shared" si="154"/>
        <v>2.083333333333337E-2</v>
      </c>
      <c r="T279" s="36">
        <f t="shared" si="156"/>
        <v>3.6805555555555536E-2</v>
      </c>
      <c r="U279" s="35">
        <v>12.7</v>
      </c>
      <c r="V279" s="35">
        <f>INDEX('Počty dní'!F:J,MATCH(E279,'Počty dní'!C:C,0),4)</f>
        <v>47</v>
      </c>
      <c r="W279" s="65">
        <f t="shared" si="155"/>
        <v>596.9</v>
      </c>
      <c r="X279" s="1"/>
    </row>
    <row r="280" spans="1:48" x14ac:dyDescent="0.3">
      <c r="A280" s="171">
        <v>218</v>
      </c>
      <c r="B280" s="35">
        <v>2118</v>
      </c>
      <c r="C280" s="35" t="s">
        <v>18</v>
      </c>
      <c r="D280" s="97"/>
      <c r="E280" s="35" t="str">
        <f t="shared" si="149"/>
        <v>X</v>
      </c>
      <c r="F280" s="35" t="s">
        <v>72</v>
      </c>
      <c r="G280" s="35"/>
      <c r="H280" s="35" t="str">
        <f t="shared" si="150"/>
        <v>přejezd/</v>
      </c>
      <c r="I280" s="206"/>
      <c r="J280" s="103" t="s">
        <v>64</v>
      </c>
      <c r="K280" s="99">
        <v>0.60069444444444442</v>
      </c>
      <c r="L280" s="100">
        <v>0.60069444444444442</v>
      </c>
      <c r="M280" s="138" t="s">
        <v>21</v>
      </c>
      <c r="N280" s="100">
        <v>0.60347222222222219</v>
      </c>
      <c r="O280" s="102" t="s">
        <v>52</v>
      </c>
      <c r="P280" s="35" t="str">
        <f t="shared" si="151"/>
        <v>OK</v>
      </c>
      <c r="Q280" s="36">
        <f t="shared" si="152"/>
        <v>2.7777777777777679E-3</v>
      </c>
      <c r="R280" s="36">
        <f t="shared" si="153"/>
        <v>0</v>
      </c>
      <c r="S280" s="36">
        <f t="shared" si="154"/>
        <v>2.7777777777777679E-3</v>
      </c>
      <c r="T280" s="36">
        <f t="shared" si="156"/>
        <v>0</v>
      </c>
      <c r="U280" s="35">
        <v>0</v>
      </c>
      <c r="V280" s="35">
        <f>INDEX('Počty dní'!F:J,MATCH(E280,'Počty dní'!C:C,0),4)</f>
        <v>47</v>
      </c>
      <c r="W280" s="65">
        <f t="shared" si="155"/>
        <v>0</v>
      </c>
      <c r="X280" s="1"/>
      <c r="AL280" s="6"/>
      <c r="AM280" s="6"/>
      <c r="AP280" s="7"/>
      <c r="AQ280" s="7"/>
      <c r="AR280" s="7"/>
      <c r="AS280" s="7"/>
      <c r="AT280" s="7"/>
      <c r="AU280" s="8"/>
      <c r="AV280" s="8"/>
    </row>
    <row r="281" spans="1:48" x14ac:dyDescent="0.3">
      <c r="A281" s="171">
        <v>218</v>
      </c>
      <c r="B281" s="35">
        <v>2118</v>
      </c>
      <c r="C281" s="35" t="s">
        <v>18</v>
      </c>
      <c r="D281" s="132"/>
      <c r="E281" s="98" t="str">
        <f t="shared" si="149"/>
        <v>X</v>
      </c>
      <c r="F281" s="35" t="s">
        <v>108</v>
      </c>
      <c r="G281" s="132">
        <v>19</v>
      </c>
      <c r="H281" s="35" t="str">
        <f t="shared" si="150"/>
        <v>XXX117/19</v>
      </c>
      <c r="I281" s="97" t="s">
        <v>64</v>
      </c>
      <c r="J281" s="103" t="s">
        <v>64</v>
      </c>
      <c r="K281" s="99">
        <v>0.60347222222222219</v>
      </c>
      <c r="L281" s="100">
        <v>0.60416666666666663</v>
      </c>
      <c r="M281" s="102" t="s">
        <v>52</v>
      </c>
      <c r="N281" s="100">
        <v>0.64374999999999993</v>
      </c>
      <c r="O281" s="101" t="s">
        <v>43</v>
      </c>
      <c r="P281" s="35" t="str">
        <f t="shared" si="151"/>
        <v>OK</v>
      </c>
      <c r="Q281" s="36">
        <f t="shared" si="152"/>
        <v>3.9583333333333304E-2</v>
      </c>
      <c r="R281" s="36">
        <f t="shared" si="153"/>
        <v>6.9444444444444198E-4</v>
      </c>
      <c r="S281" s="36">
        <f t="shared" si="154"/>
        <v>4.0277777777777746E-2</v>
      </c>
      <c r="T281" s="36">
        <f t="shared" si="156"/>
        <v>0</v>
      </c>
      <c r="U281" s="35">
        <v>33.700000000000003</v>
      </c>
      <c r="V281" s="35">
        <f>INDEX('Počty dní'!F:J,MATCH(E281,'Počty dní'!C:C,0),4)</f>
        <v>47</v>
      </c>
      <c r="W281" s="65">
        <f t="shared" si="155"/>
        <v>1583.9</v>
      </c>
      <c r="X281" s="1"/>
    </row>
    <row r="282" spans="1:48" x14ac:dyDescent="0.3">
      <c r="A282" s="171">
        <v>218</v>
      </c>
      <c r="B282" s="35">
        <v>2118</v>
      </c>
      <c r="C282" s="35" t="s">
        <v>18</v>
      </c>
      <c r="D282" s="132"/>
      <c r="E282" s="98" t="str">
        <f t="shared" si="149"/>
        <v>X</v>
      </c>
      <c r="F282" s="35" t="s">
        <v>108</v>
      </c>
      <c r="G282" s="132">
        <v>22</v>
      </c>
      <c r="H282" s="35" t="str">
        <f t="shared" si="150"/>
        <v>XXX117/22</v>
      </c>
      <c r="I282" s="97" t="s">
        <v>64</v>
      </c>
      <c r="J282" s="103" t="s">
        <v>64</v>
      </c>
      <c r="K282" s="99">
        <v>0.64583333333333337</v>
      </c>
      <c r="L282" s="100">
        <v>0.64722222222222225</v>
      </c>
      <c r="M282" s="101" t="s">
        <v>43</v>
      </c>
      <c r="N282" s="100">
        <v>0.68263888888888891</v>
      </c>
      <c r="O282" s="101" t="s">
        <v>21</v>
      </c>
      <c r="P282" s="35" t="str">
        <f t="shared" si="151"/>
        <v>OK</v>
      </c>
      <c r="Q282" s="36">
        <f t="shared" si="152"/>
        <v>3.5416666666666652E-2</v>
      </c>
      <c r="R282" s="36">
        <f t="shared" si="153"/>
        <v>1.388888888888884E-3</v>
      </c>
      <c r="S282" s="36">
        <f t="shared" si="154"/>
        <v>3.6805555555555536E-2</v>
      </c>
      <c r="T282" s="36">
        <f t="shared" si="156"/>
        <v>2.083333333333437E-3</v>
      </c>
      <c r="U282" s="35">
        <v>31.6</v>
      </c>
      <c r="V282" s="35">
        <f>INDEX('Počty dní'!F:J,MATCH(E282,'Počty dní'!C:C,0),4)</f>
        <v>47</v>
      </c>
      <c r="W282" s="65">
        <f t="shared" si="155"/>
        <v>1485.2</v>
      </c>
      <c r="X282" s="1"/>
    </row>
    <row r="283" spans="1:48" x14ac:dyDescent="0.3">
      <c r="A283" s="171">
        <v>218</v>
      </c>
      <c r="B283" s="35">
        <v>2118</v>
      </c>
      <c r="C283" s="34" t="s">
        <v>18</v>
      </c>
      <c r="D283" s="103"/>
      <c r="E283" s="34" t="str">
        <f t="shared" si="149"/>
        <v>X</v>
      </c>
      <c r="F283" s="35" t="s">
        <v>124</v>
      </c>
      <c r="G283" s="34">
        <v>23</v>
      </c>
      <c r="H283" s="34" t="str">
        <f t="shared" si="150"/>
        <v>XXX151/23</v>
      </c>
      <c r="I283" s="206" t="s">
        <v>65</v>
      </c>
      <c r="J283" s="103" t="s">
        <v>64</v>
      </c>
      <c r="K283" s="176">
        <v>0.73402777777777783</v>
      </c>
      <c r="L283" s="149">
        <v>0.73611111111111116</v>
      </c>
      <c r="M283" s="102" t="s">
        <v>21</v>
      </c>
      <c r="N283" s="149">
        <v>0.74861111111111101</v>
      </c>
      <c r="O283" s="102" t="s">
        <v>49</v>
      </c>
      <c r="P283" s="35" t="str">
        <f t="shared" si="151"/>
        <v>OK</v>
      </c>
      <c r="Q283" s="36">
        <f t="shared" si="152"/>
        <v>1.2499999999999845E-2</v>
      </c>
      <c r="R283" s="36">
        <f t="shared" si="153"/>
        <v>2.0833333333333259E-3</v>
      </c>
      <c r="S283" s="36">
        <f t="shared" si="154"/>
        <v>1.4583333333333171E-2</v>
      </c>
      <c r="T283" s="36">
        <f t="shared" si="156"/>
        <v>5.1388888888888928E-2</v>
      </c>
      <c r="U283" s="35">
        <v>7.4</v>
      </c>
      <c r="V283" s="35">
        <f>INDEX('Počty dní'!F:J,MATCH(E283,'Počty dní'!C:C,0),4)</f>
        <v>47</v>
      </c>
      <c r="W283" s="65">
        <f t="shared" si="155"/>
        <v>347.8</v>
      </c>
      <c r="X283" s="1"/>
    </row>
    <row r="284" spans="1:48" x14ac:dyDescent="0.3">
      <c r="A284" s="171">
        <v>218</v>
      </c>
      <c r="B284" s="35">
        <v>2118</v>
      </c>
      <c r="C284" s="34" t="s">
        <v>18</v>
      </c>
      <c r="D284" s="103"/>
      <c r="E284" s="34" t="str">
        <f t="shared" si="149"/>
        <v>X</v>
      </c>
      <c r="F284" s="35" t="s">
        <v>124</v>
      </c>
      <c r="G284" s="34">
        <v>24</v>
      </c>
      <c r="H284" s="34" t="str">
        <f t="shared" si="150"/>
        <v>XXX151/24</v>
      </c>
      <c r="I284" s="206" t="s">
        <v>65</v>
      </c>
      <c r="J284" s="103" t="s">
        <v>64</v>
      </c>
      <c r="K284" s="176">
        <v>0.74930555555555556</v>
      </c>
      <c r="L284" s="149">
        <v>0.75</v>
      </c>
      <c r="M284" s="102" t="s">
        <v>49</v>
      </c>
      <c r="N284" s="149">
        <v>0.76250000000000007</v>
      </c>
      <c r="O284" s="102" t="s">
        <v>21</v>
      </c>
      <c r="P284" s="35" t="str">
        <f t="shared" si="151"/>
        <v>OK</v>
      </c>
      <c r="Q284" s="36">
        <f t="shared" si="152"/>
        <v>1.2500000000000067E-2</v>
      </c>
      <c r="R284" s="36">
        <f t="shared" si="153"/>
        <v>6.9444444444444198E-4</v>
      </c>
      <c r="S284" s="36">
        <f t="shared" si="154"/>
        <v>1.3194444444444509E-2</v>
      </c>
      <c r="T284" s="36">
        <f t="shared" si="156"/>
        <v>6.94444444444553E-4</v>
      </c>
      <c r="U284" s="35">
        <v>7.4</v>
      </c>
      <c r="V284" s="35">
        <f>INDEX('Počty dní'!F:J,MATCH(E284,'Počty dní'!C:C,0),4)</f>
        <v>47</v>
      </c>
      <c r="W284" s="65">
        <f t="shared" si="155"/>
        <v>347.8</v>
      </c>
      <c r="X284" s="1"/>
    </row>
    <row r="285" spans="1:48" x14ac:dyDescent="0.3">
      <c r="A285" s="171">
        <v>218</v>
      </c>
      <c r="B285" s="35">
        <v>2118</v>
      </c>
      <c r="C285" s="35" t="s">
        <v>18</v>
      </c>
      <c r="D285" s="131"/>
      <c r="E285" s="98" t="str">
        <f>CONCATENATE(C285,D285)</f>
        <v>X</v>
      </c>
      <c r="F285" s="35" t="s">
        <v>107</v>
      </c>
      <c r="G285" s="132">
        <v>27</v>
      </c>
      <c r="H285" s="35" t="str">
        <f>CONCATENATE(F285,"/",G285)</f>
        <v>XXX110/27</v>
      </c>
      <c r="I285" s="97" t="s">
        <v>65</v>
      </c>
      <c r="J285" s="103" t="s">
        <v>64</v>
      </c>
      <c r="K285" s="99">
        <v>0.77222222222222225</v>
      </c>
      <c r="L285" s="131">
        <v>0.77430555555555547</v>
      </c>
      <c r="M285" s="101" t="s">
        <v>21</v>
      </c>
      <c r="N285" s="163">
        <v>0.82638888888888884</v>
      </c>
      <c r="O285" s="102" t="s">
        <v>84</v>
      </c>
      <c r="P285" s="35" t="str">
        <f t="shared" si="151"/>
        <v>OK</v>
      </c>
      <c r="Q285" s="36">
        <f t="shared" si="152"/>
        <v>5.208333333333337E-2</v>
      </c>
      <c r="R285" s="36">
        <f t="shared" si="153"/>
        <v>2.0833333333332149E-3</v>
      </c>
      <c r="S285" s="36">
        <f t="shared" si="154"/>
        <v>5.4166666666666585E-2</v>
      </c>
      <c r="T285" s="36">
        <f t="shared" si="156"/>
        <v>9.7222222222221877E-3</v>
      </c>
      <c r="U285" s="35">
        <v>49.2</v>
      </c>
      <c r="V285" s="35">
        <f>INDEX('Počty dní'!F:J,MATCH(E285,'Počty dní'!C:C,0),4)</f>
        <v>47</v>
      </c>
      <c r="W285" s="65">
        <f>V285*U285</f>
        <v>2312.4</v>
      </c>
      <c r="X285" s="1"/>
    </row>
    <row r="286" spans="1:48" x14ac:dyDescent="0.3">
      <c r="A286" s="171">
        <v>218</v>
      </c>
      <c r="B286" s="35">
        <v>2118</v>
      </c>
      <c r="C286" s="35" t="s">
        <v>18</v>
      </c>
      <c r="D286" s="131"/>
      <c r="E286" s="98" t="str">
        <f>CONCATENATE(C286,D286)</f>
        <v>X</v>
      </c>
      <c r="F286" s="35" t="s">
        <v>107</v>
      </c>
      <c r="G286" s="132">
        <v>32</v>
      </c>
      <c r="H286" s="35" t="str">
        <f>CONCATENATE(F286,"/",G286)</f>
        <v>XXX110/32</v>
      </c>
      <c r="I286" s="97" t="s">
        <v>65</v>
      </c>
      <c r="J286" s="103" t="s">
        <v>64</v>
      </c>
      <c r="K286" s="99">
        <v>0.83680555555555547</v>
      </c>
      <c r="L286" s="131">
        <v>0.84027777777777779</v>
      </c>
      <c r="M286" s="102" t="s">
        <v>84</v>
      </c>
      <c r="N286" s="100">
        <v>0.89236111111111116</v>
      </c>
      <c r="O286" s="101" t="s">
        <v>21</v>
      </c>
      <c r="P286" s="35" t="str">
        <f t="shared" si="151"/>
        <v>OK</v>
      </c>
      <c r="Q286" s="36">
        <f t="shared" si="152"/>
        <v>5.208333333333337E-2</v>
      </c>
      <c r="R286" s="36">
        <f t="shared" si="153"/>
        <v>3.4722222222223209E-3</v>
      </c>
      <c r="S286" s="36">
        <f t="shared" si="154"/>
        <v>5.5555555555555691E-2</v>
      </c>
      <c r="T286" s="36">
        <f t="shared" si="156"/>
        <v>1.041666666666663E-2</v>
      </c>
      <c r="U286" s="35">
        <v>49.2</v>
      </c>
      <c r="V286" s="35">
        <f>INDEX('Počty dní'!F:J,MATCH(E286,'Počty dní'!C:C,0),4)</f>
        <v>47</v>
      </c>
      <c r="W286" s="65">
        <f>V286*U286</f>
        <v>2312.4</v>
      </c>
      <c r="X286" s="1"/>
    </row>
    <row r="287" spans="1:48" ht="15" thickBot="1" x14ac:dyDescent="0.35">
      <c r="A287" s="172">
        <v>218</v>
      </c>
      <c r="B287" s="37">
        <v>2118</v>
      </c>
      <c r="C287" s="37" t="s">
        <v>18</v>
      </c>
      <c r="D287" s="179"/>
      <c r="E287" s="110" t="str">
        <f>CONCATENATE(C287,D287)</f>
        <v>X</v>
      </c>
      <c r="F287" s="37" t="s">
        <v>107</v>
      </c>
      <c r="G287" s="150">
        <v>29</v>
      </c>
      <c r="H287" s="37" t="str">
        <f>CONCATENATE(F287,"/",G287)</f>
        <v>XXX110/29</v>
      </c>
      <c r="I287" s="109" t="s">
        <v>65</v>
      </c>
      <c r="J287" s="151" t="s">
        <v>64</v>
      </c>
      <c r="K287" s="111">
        <v>0.9375</v>
      </c>
      <c r="L287" s="179">
        <v>0.94097222222222221</v>
      </c>
      <c r="M287" s="114" t="s">
        <v>21</v>
      </c>
      <c r="N287" s="112">
        <v>0.96527777777777779</v>
      </c>
      <c r="O287" s="114" t="s">
        <v>31</v>
      </c>
      <c r="P287" s="75"/>
      <c r="Q287" s="68">
        <f t="shared" si="152"/>
        <v>2.430555555555558E-2</v>
      </c>
      <c r="R287" s="68">
        <f t="shared" si="153"/>
        <v>3.4722222222222099E-3</v>
      </c>
      <c r="S287" s="68">
        <f t="shared" si="154"/>
        <v>2.777777777777779E-2</v>
      </c>
      <c r="T287" s="68">
        <f t="shared" si="156"/>
        <v>4.513888888888884E-2</v>
      </c>
      <c r="U287" s="37">
        <v>20.5</v>
      </c>
      <c r="V287" s="37">
        <f>INDEX('Počty dní'!F:J,MATCH(E287,'Počty dní'!C:C,0),4)</f>
        <v>47</v>
      </c>
      <c r="W287" s="69">
        <f>V287*U287</f>
        <v>963.5</v>
      </c>
      <c r="X287" s="1"/>
    </row>
    <row r="288" spans="1:48" ht="15" thickBot="1" x14ac:dyDescent="0.35">
      <c r="A288" s="115" t="str">
        <f ca="1">CONCATENATE(INDIRECT("R[-3]C[0]",FALSE),"celkem")</f>
        <v>218celkem</v>
      </c>
      <c r="B288" s="70"/>
      <c r="C288" s="70" t="str">
        <f ca="1">INDIRECT("R[-1]C[12]",FALSE)</f>
        <v>Bobrová,Dolní Bobrová</v>
      </c>
      <c r="D288" s="80"/>
      <c r="E288" s="70"/>
      <c r="F288" s="80"/>
      <c r="G288" s="70"/>
      <c r="H288" s="116"/>
      <c r="I288" s="117"/>
      <c r="J288" s="118" t="str">
        <f ca="1">INDIRECT("R[-3]C[0]",FALSE)</f>
        <v>V</v>
      </c>
      <c r="K288" s="119"/>
      <c r="L288" s="120"/>
      <c r="M288" s="121"/>
      <c r="N288" s="120"/>
      <c r="O288" s="122"/>
      <c r="P288" s="70"/>
      <c r="Q288" s="71">
        <f>SUM(Q268:Q287)</f>
        <v>0.44791666666666641</v>
      </c>
      <c r="R288" s="71">
        <f>SUM(R268:R287)</f>
        <v>2.7083333333333348E-2</v>
      </c>
      <c r="S288" s="71">
        <f>SUM(S268:S287)</f>
        <v>0.47499999999999976</v>
      </c>
      <c r="T288" s="71">
        <f>SUM(T268:T287)</f>
        <v>0.30972222222222245</v>
      </c>
      <c r="U288" s="72">
        <f>SUM(U268:U287)</f>
        <v>360.1</v>
      </c>
      <c r="V288" s="73"/>
      <c r="W288" s="74">
        <f>SUM(W268:W287)</f>
        <v>16924.699999999997</v>
      </c>
      <c r="X288" s="1"/>
    </row>
    <row r="289" spans="1:48" x14ac:dyDescent="0.3">
      <c r="C289" s="43"/>
      <c r="D289" s="147"/>
      <c r="E289" s="43"/>
      <c r="L289" s="139"/>
      <c r="M289" s="141"/>
      <c r="N289" s="139"/>
      <c r="O289" s="141"/>
      <c r="X289" s="1"/>
    </row>
    <row r="290" spans="1:48" ht="15" thickBot="1" x14ac:dyDescent="0.35">
      <c r="C290" s="43"/>
      <c r="D290" s="147"/>
      <c r="E290" s="43"/>
      <c r="H290" s="43"/>
      <c r="L290" s="139"/>
      <c r="M290" s="141"/>
      <c r="N290" s="139"/>
      <c r="O290" s="141"/>
      <c r="X290" s="1"/>
    </row>
    <row r="291" spans="1:48" x14ac:dyDescent="0.3">
      <c r="A291" s="89">
        <v>219</v>
      </c>
      <c r="B291" s="32">
        <v>2119</v>
      </c>
      <c r="C291" s="32" t="s">
        <v>18</v>
      </c>
      <c r="D291" s="90"/>
      <c r="E291" s="32" t="str">
        <f t="shared" ref="E291:E305" si="157">CONCATENATE(C291,D291)</f>
        <v>X</v>
      </c>
      <c r="F291" s="32" t="s">
        <v>120</v>
      </c>
      <c r="G291" s="32">
        <v>2</v>
      </c>
      <c r="H291" s="32" t="str">
        <f t="shared" ref="H291:H305" si="158">CONCATENATE(F291,"/",G291)</f>
        <v>XXX144/2</v>
      </c>
      <c r="I291" s="204" t="s">
        <v>65</v>
      </c>
      <c r="J291" s="90" t="s">
        <v>65</v>
      </c>
      <c r="K291" s="169">
        <v>0.19791666666666666</v>
      </c>
      <c r="L291" s="170">
        <v>0.19930555555555554</v>
      </c>
      <c r="M291" s="32" t="s">
        <v>41</v>
      </c>
      <c r="N291" s="170">
        <v>0.21597222222222223</v>
      </c>
      <c r="O291" s="32" t="s">
        <v>19</v>
      </c>
      <c r="P291" s="32" t="str">
        <f t="shared" ref="P291:P304" si="159">IF(M292=O291,"OK","POZOR")</f>
        <v>OK</v>
      </c>
      <c r="Q291" s="67">
        <f t="shared" ref="Q291:Q305" si="160">IF(ISNUMBER(G291),N291-L291,IF(F291="přejezd",N291-L291,0))</f>
        <v>1.6666666666666691E-2</v>
      </c>
      <c r="R291" s="67">
        <f t="shared" ref="R291:R305" si="161">IF(ISNUMBER(G291),L291-K291,0)</f>
        <v>1.388888888888884E-3</v>
      </c>
      <c r="S291" s="67">
        <f t="shared" ref="S291:S305" si="162">Q291+R291</f>
        <v>1.8055555555555575E-2</v>
      </c>
      <c r="T291" s="67"/>
      <c r="U291" s="32">
        <v>11.3</v>
      </c>
      <c r="V291" s="32">
        <f>INDEX('Počty dní'!F:J,MATCH(E291,'Počty dní'!C:C,0),4)</f>
        <v>47</v>
      </c>
      <c r="W291" s="33">
        <f t="shared" ref="W291:W305" si="163">V291*U291</f>
        <v>531.1</v>
      </c>
      <c r="X291" s="1"/>
    </row>
    <row r="292" spans="1:48" x14ac:dyDescent="0.3">
      <c r="A292" s="171">
        <v>219</v>
      </c>
      <c r="B292" s="35">
        <v>2119</v>
      </c>
      <c r="C292" s="34" t="s">
        <v>18</v>
      </c>
      <c r="D292" s="103"/>
      <c r="E292" s="34" t="str">
        <f t="shared" si="157"/>
        <v>X</v>
      </c>
      <c r="F292" s="34" t="s">
        <v>113</v>
      </c>
      <c r="G292" s="34">
        <v>7</v>
      </c>
      <c r="H292" s="34" t="str">
        <f t="shared" si="158"/>
        <v>XXX135/7</v>
      </c>
      <c r="I292" s="206" t="s">
        <v>65</v>
      </c>
      <c r="J292" s="103" t="s">
        <v>65</v>
      </c>
      <c r="K292" s="104">
        <v>0.21944444444444444</v>
      </c>
      <c r="L292" s="105">
        <v>0.22083333333333333</v>
      </c>
      <c r="M292" s="34" t="s">
        <v>19</v>
      </c>
      <c r="N292" s="105">
        <v>0.22569444444444445</v>
      </c>
      <c r="O292" s="34" t="s">
        <v>97</v>
      </c>
      <c r="P292" s="35" t="str">
        <f t="shared" si="159"/>
        <v>OK</v>
      </c>
      <c r="Q292" s="36">
        <f t="shared" ref="Q292:Q299" si="164">IF(ISNUMBER(G292),N292-L292,IF(F292="přejezd",N292-L292,0))</f>
        <v>4.8611111111111216E-3</v>
      </c>
      <c r="R292" s="36">
        <f t="shared" ref="R292:R299" si="165">IF(ISNUMBER(G292),L292-K292,0)</f>
        <v>1.388888888888884E-3</v>
      </c>
      <c r="S292" s="36">
        <f t="shared" ref="S292:S299" si="166">Q292+R292</f>
        <v>6.2500000000000056E-3</v>
      </c>
      <c r="T292" s="36">
        <f t="shared" ref="T292:T299" si="167">K292-N291</f>
        <v>3.4722222222222099E-3</v>
      </c>
      <c r="U292" s="35">
        <v>3.2</v>
      </c>
      <c r="V292" s="35">
        <f>INDEX('Počty dní'!F:J,MATCH(E292,'Počty dní'!C:C,0),4)</f>
        <v>47</v>
      </c>
      <c r="W292" s="65">
        <f t="shared" si="163"/>
        <v>150.4</v>
      </c>
      <c r="X292" s="1"/>
    </row>
    <row r="293" spans="1:48" x14ac:dyDescent="0.3">
      <c r="A293" s="171">
        <v>219</v>
      </c>
      <c r="B293" s="35">
        <v>2119</v>
      </c>
      <c r="C293" s="34" t="s">
        <v>18</v>
      </c>
      <c r="D293" s="103"/>
      <c r="E293" s="34" t="str">
        <f t="shared" si="157"/>
        <v>X</v>
      </c>
      <c r="F293" s="34" t="s">
        <v>113</v>
      </c>
      <c r="G293" s="34">
        <v>6</v>
      </c>
      <c r="H293" s="34" t="str">
        <f t="shared" si="158"/>
        <v>XXX135/6</v>
      </c>
      <c r="I293" s="206" t="s">
        <v>65</v>
      </c>
      <c r="J293" s="103" t="s">
        <v>65</v>
      </c>
      <c r="K293" s="104">
        <v>0.22569444444444445</v>
      </c>
      <c r="L293" s="105">
        <v>0.22638888888888889</v>
      </c>
      <c r="M293" s="34" t="s">
        <v>97</v>
      </c>
      <c r="N293" s="105">
        <v>0.23263888888888887</v>
      </c>
      <c r="O293" s="34" t="s">
        <v>19</v>
      </c>
      <c r="P293" s="35" t="str">
        <f t="shared" si="159"/>
        <v>OK</v>
      </c>
      <c r="Q293" s="36">
        <f t="shared" si="164"/>
        <v>6.2499999999999778E-3</v>
      </c>
      <c r="R293" s="36">
        <f t="shared" si="165"/>
        <v>6.9444444444444198E-4</v>
      </c>
      <c r="S293" s="36">
        <f t="shared" si="166"/>
        <v>6.9444444444444198E-3</v>
      </c>
      <c r="T293" s="36">
        <f t="shared" si="167"/>
        <v>0</v>
      </c>
      <c r="U293" s="35">
        <v>3.2</v>
      </c>
      <c r="V293" s="35">
        <f>INDEX('Počty dní'!F:J,MATCH(E293,'Počty dní'!C:C,0),4)</f>
        <v>47</v>
      </c>
      <c r="W293" s="65">
        <f t="shared" si="163"/>
        <v>150.4</v>
      </c>
      <c r="X293" s="1"/>
    </row>
    <row r="294" spans="1:48" x14ac:dyDescent="0.3">
      <c r="A294" s="171">
        <v>219</v>
      </c>
      <c r="B294" s="35">
        <v>2119</v>
      </c>
      <c r="C294" s="34" t="s">
        <v>18</v>
      </c>
      <c r="D294" s="103"/>
      <c r="E294" s="34" t="str">
        <f t="shared" si="157"/>
        <v>X</v>
      </c>
      <c r="F294" s="34" t="s">
        <v>120</v>
      </c>
      <c r="G294" s="34">
        <v>1</v>
      </c>
      <c r="H294" s="34" t="str">
        <f t="shared" si="158"/>
        <v>XXX144/1</v>
      </c>
      <c r="I294" s="206" t="s">
        <v>65</v>
      </c>
      <c r="J294" s="103" t="s">
        <v>65</v>
      </c>
      <c r="K294" s="104">
        <v>0.26944444444444443</v>
      </c>
      <c r="L294" s="105">
        <v>0.27083333333333331</v>
      </c>
      <c r="M294" s="34" t="s">
        <v>19</v>
      </c>
      <c r="N294" s="105">
        <v>0.28750000000000003</v>
      </c>
      <c r="O294" s="34" t="s">
        <v>41</v>
      </c>
      <c r="P294" s="35" t="str">
        <f t="shared" si="159"/>
        <v>OK</v>
      </c>
      <c r="Q294" s="36">
        <f t="shared" si="164"/>
        <v>1.6666666666666718E-2</v>
      </c>
      <c r="R294" s="36">
        <f t="shared" si="165"/>
        <v>1.388888888888884E-3</v>
      </c>
      <c r="S294" s="36">
        <f t="shared" si="166"/>
        <v>1.8055555555555602E-2</v>
      </c>
      <c r="T294" s="36">
        <f t="shared" si="167"/>
        <v>3.6805555555555564E-2</v>
      </c>
      <c r="U294" s="35">
        <v>11.3</v>
      </c>
      <c r="V294" s="35">
        <f>INDEX('Počty dní'!F:J,MATCH(E294,'Počty dní'!C:C,0),4)</f>
        <v>47</v>
      </c>
      <c r="W294" s="65">
        <f t="shared" si="163"/>
        <v>531.1</v>
      </c>
      <c r="X294" s="1"/>
    </row>
    <row r="295" spans="1:48" x14ac:dyDescent="0.3">
      <c r="A295" s="171">
        <v>219</v>
      </c>
      <c r="B295" s="35">
        <v>2119</v>
      </c>
      <c r="C295" s="34" t="s">
        <v>18</v>
      </c>
      <c r="D295" s="103"/>
      <c r="E295" s="34" t="str">
        <f t="shared" si="157"/>
        <v>X</v>
      </c>
      <c r="F295" s="34" t="s">
        <v>120</v>
      </c>
      <c r="G295" s="34">
        <v>4</v>
      </c>
      <c r="H295" s="34" t="str">
        <f t="shared" si="158"/>
        <v>XXX144/4</v>
      </c>
      <c r="I295" s="206" t="s">
        <v>65</v>
      </c>
      <c r="J295" s="103" t="s">
        <v>65</v>
      </c>
      <c r="K295" s="104">
        <v>0.28750000000000003</v>
      </c>
      <c r="L295" s="105">
        <v>0.28958333333333336</v>
      </c>
      <c r="M295" s="34" t="s">
        <v>41</v>
      </c>
      <c r="N295" s="105">
        <v>0.30902777777777779</v>
      </c>
      <c r="O295" s="34" t="s">
        <v>28</v>
      </c>
      <c r="P295" s="35" t="str">
        <f t="shared" si="159"/>
        <v>OK</v>
      </c>
      <c r="Q295" s="36">
        <f t="shared" si="164"/>
        <v>1.9444444444444431E-2</v>
      </c>
      <c r="R295" s="36">
        <f t="shared" si="165"/>
        <v>2.0833333333333259E-3</v>
      </c>
      <c r="S295" s="36">
        <f t="shared" si="166"/>
        <v>2.1527777777777757E-2</v>
      </c>
      <c r="T295" s="36">
        <f t="shared" si="167"/>
        <v>0</v>
      </c>
      <c r="U295" s="35">
        <v>12.4</v>
      </c>
      <c r="V295" s="35">
        <f>INDEX('Počty dní'!F:J,MATCH(E295,'Počty dní'!C:C,0),4)</f>
        <v>47</v>
      </c>
      <c r="W295" s="65">
        <f t="shared" si="163"/>
        <v>582.80000000000007</v>
      </c>
      <c r="X295" s="1"/>
    </row>
    <row r="296" spans="1:48" x14ac:dyDescent="0.3">
      <c r="A296" s="171">
        <v>219</v>
      </c>
      <c r="B296" s="35">
        <v>2119</v>
      </c>
      <c r="C296" s="34" t="s">
        <v>18</v>
      </c>
      <c r="D296" s="103"/>
      <c r="E296" s="34" t="str">
        <f>CONCATENATE(C296,D296)</f>
        <v>X</v>
      </c>
      <c r="F296" s="34" t="s">
        <v>115</v>
      </c>
      <c r="G296" s="34">
        <v>5</v>
      </c>
      <c r="H296" s="34" t="str">
        <f>CONCATENATE(F296,"/",G296)</f>
        <v>XXX139/5</v>
      </c>
      <c r="I296" s="206" t="s">
        <v>65</v>
      </c>
      <c r="J296" s="103" t="s">
        <v>65</v>
      </c>
      <c r="K296" s="104">
        <v>0.3354166666666667</v>
      </c>
      <c r="L296" s="105">
        <v>0.33680555555555558</v>
      </c>
      <c r="M296" s="34" t="s">
        <v>28</v>
      </c>
      <c r="N296" s="105">
        <v>0.35000000000000003</v>
      </c>
      <c r="O296" s="34" t="s">
        <v>33</v>
      </c>
      <c r="P296" s="35" t="str">
        <f t="shared" si="159"/>
        <v>OK</v>
      </c>
      <c r="Q296" s="36">
        <f t="shared" si="164"/>
        <v>1.3194444444444453E-2</v>
      </c>
      <c r="R296" s="36">
        <f t="shared" si="165"/>
        <v>1.388888888888884E-3</v>
      </c>
      <c r="S296" s="36">
        <f t="shared" si="166"/>
        <v>1.4583333333333337E-2</v>
      </c>
      <c r="T296" s="36">
        <f t="shared" si="167"/>
        <v>2.6388888888888906E-2</v>
      </c>
      <c r="U296" s="35">
        <v>11.1</v>
      </c>
      <c r="V296" s="35">
        <f>INDEX('Počty dní'!F:J,MATCH(E296,'Počty dní'!C:C,0),4)</f>
        <v>47</v>
      </c>
      <c r="W296" s="65">
        <f>V296*U296</f>
        <v>521.69999999999993</v>
      </c>
      <c r="X296" s="2"/>
    </row>
    <row r="297" spans="1:48" x14ac:dyDescent="0.3">
      <c r="A297" s="171">
        <v>219</v>
      </c>
      <c r="B297" s="35">
        <v>2119</v>
      </c>
      <c r="C297" s="34" t="s">
        <v>18</v>
      </c>
      <c r="D297" s="103"/>
      <c r="E297" s="34" t="str">
        <f>CONCATENATE(C297,D297)</f>
        <v>X</v>
      </c>
      <c r="F297" s="34" t="s">
        <v>115</v>
      </c>
      <c r="G297" s="34">
        <v>8</v>
      </c>
      <c r="H297" s="34" t="str">
        <f>CONCATENATE(F297,"/",G297)</f>
        <v>XXX139/8</v>
      </c>
      <c r="I297" s="206" t="s">
        <v>65</v>
      </c>
      <c r="J297" s="103" t="s">
        <v>65</v>
      </c>
      <c r="K297" s="104">
        <v>0.35000000000000003</v>
      </c>
      <c r="L297" s="105">
        <v>0.3527777777777778</v>
      </c>
      <c r="M297" s="34" t="s">
        <v>33</v>
      </c>
      <c r="N297" s="105">
        <v>0.375</v>
      </c>
      <c r="O297" s="34" t="s">
        <v>30</v>
      </c>
      <c r="P297" s="35" t="str">
        <f t="shared" si="159"/>
        <v>OK</v>
      </c>
      <c r="Q297" s="36">
        <f t="shared" si="164"/>
        <v>2.2222222222222199E-2</v>
      </c>
      <c r="R297" s="36">
        <f t="shared" si="165"/>
        <v>2.7777777777777679E-3</v>
      </c>
      <c r="S297" s="36">
        <f t="shared" si="166"/>
        <v>2.4999999999999967E-2</v>
      </c>
      <c r="T297" s="36">
        <f t="shared" si="167"/>
        <v>0</v>
      </c>
      <c r="U297" s="35">
        <v>16.899999999999999</v>
      </c>
      <c r="V297" s="35">
        <f>INDEX('Počty dní'!F:J,MATCH(E297,'Počty dní'!C:C,0),4)</f>
        <v>47</v>
      </c>
      <c r="W297" s="65">
        <f>V297*U297</f>
        <v>794.3</v>
      </c>
      <c r="X297" s="2"/>
    </row>
    <row r="298" spans="1:48" x14ac:dyDescent="0.3">
      <c r="A298" s="171">
        <v>219</v>
      </c>
      <c r="B298" s="35">
        <v>2119</v>
      </c>
      <c r="C298" s="35" t="s">
        <v>18</v>
      </c>
      <c r="D298" s="97"/>
      <c r="E298" s="35" t="str">
        <f>CONCATENATE(C298,D298)</f>
        <v>X</v>
      </c>
      <c r="F298" s="35" t="s">
        <v>72</v>
      </c>
      <c r="G298" s="35"/>
      <c r="H298" s="35" t="str">
        <f>CONCATENATE(F298,"/",G298)</f>
        <v>přejezd/</v>
      </c>
      <c r="I298" s="206"/>
      <c r="J298" s="103" t="s">
        <v>65</v>
      </c>
      <c r="K298" s="99">
        <v>0.375</v>
      </c>
      <c r="L298" s="100">
        <v>0.375</v>
      </c>
      <c r="M298" s="34" t="s">
        <v>30</v>
      </c>
      <c r="N298" s="100">
        <v>0.37847222222222227</v>
      </c>
      <c r="O298" s="34" t="s">
        <v>28</v>
      </c>
      <c r="P298" s="35" t="str">
        <f t="shared" si="159"/>
        <v>OK</v>
      </c>
      <c r="Q298" s="36">
        <f t="shared" si="164"/>
        <v>3.4722222222222654E-3</v>
      </c>
      <c r="R298" s="36">
        <f t="shared" si="165"/>
        <v>0</v>
      </c>
      <c r="S298" s="36">
        <f t="shared" si="166"/>
        <v>3.4722222222222654E-3</v>
      </c>
      <c r="T298" s="36">
        <f t="shared" si="167"/>
        <v>0</v>
      </c>
      <c r="U298" s="35">
        <v>0</v>
      </c>
      <c r="V298" s="35">
        <f>INDEX('Počty dní'!F:J,MATCH(E298,'Počty dní'!C:C,0),4)</f>
        <v>47</v>
      </c>
      <c r="W298" s="65">
        <f>V298*U298</f>
        <v>0</v>
      </c>
      <c r="X298" s="2"/>
      <c r="AL298" s="6"/>
      <c r="AM298" s="6"/>
      <c r="AP298" s="7"/>
      <c r="AQ298" s="7"/>
      <c r="AR298" s="7"/>
      <c r="AS298" s="7"/>
      <c r="AT298" s="7"/>
      <c r="AU298" s="8"/>
      <c r="AV298" s="8"/>
    </row>
    <row r="299" spans="1:48" x14ac:dyDescent="0.3">
      <c r="A299" s="171">
        <v>219</v>
      </c>
      <c r="B299" s="35">
        <v>2119</v>
      </c>
      <c r="C299" s="34" t="s">
        <v>18</v>
      </c>
      <c r="D299" s="103"/>
      <c r="E299" s="34" t="str">
        <f t="shared" si="157"/>
        <v>X</v>
      </c>
      <c r="F299" s="34" t="s">
        <v>120</v>
      </c>
      <c r="G299" s="34">
        <v>11</v>
      </c>
      <c r="H299" s="34" t="str">
        <f t="shared" si="158"/>
        <v>XXX144/11</v>
      </c>
      <c r="I299" s="206" t="s">
        <v>65</v>
      </c>
      <c r="J299" s="103" t="s">
        <v>65</v>
      </c>
      <c r="K299" s="104">
        <v>0.60347222222222219</v>
      </c>
      <c r="L299" s="105">
        <v>0.60416666666666663</v>
      </c>
      <c r="M299" s="34" t="s">
        <v>28</v>
      </c>
      <c r="N299" s="105">
        <v>0.62430555555555556</v>
      </c>
      <c r="O299" s="34" t="s">
        <v>41</v>
      </c>
      <c r="P299" s="35" t="str">
        <f t="shared" si="159"/>
        <v>OK</v>
      </c>
      <c r="Q299" s="36">
        <f t="shared" si="164"/>
        <v>2.0138888888888928E-2</v>
      </c>
      <c r="R299" s="36">
        <f t="shared" si="165"/>
        <v>6.9444444444444198E-4</v>
      </c>
      <c r="S299" s="36">
        <f t="shared" si="166"/>
        <v>2.083333333333337E-2</v>
      </c>
      <c r="T299" s="36">
        <f t="shared" si="167"/>
        <v>0.22499999999999992</v>
      </c>
      <c r="U299" s="35">
        <v>12.4</v>
      </c>
      <c r="V299" s="35">
        <f>INDEX('Počty dní'!F:J,MATCH(E299,'Počty dní'!C:C,0),4)</f>
        <v>47</v>
      </c>
      <c r="W299" s="65">
        <f t="shared" si="163"/>
        <v>582.80000000000007</v>
      </c>
      <c r="X299" s="1"/>
    </row>
    <row r="300" spans="1:48" x14ac:dyDescent="0.3">
      <c r="A300" s="171">
        <v>219</v>
      </c>
      <c r="B300" s="35">
        <v>2119</v>
      </c>
      <c r="C300" s="34" t="s">
        <v>18</v>
      </c>
      <c r="D300" s="103"/>
      <c r="E300" s="34" t="str">
        <f t="shared" si="157"/>
        <v>X</v>
      </c>
      <c r="F300" s="34" t="s">
        <v>120</v>
      </c>
      <c r="G300" s="34">
        <v>14</v>
      </c>
      <c r="H300" s="34" t="str">
        <f t="shared" si="158"/>
        <v>XXX144/14</v>
      </c>
      <c r="I300" s="206" t="s">
        <v>65</v>
      </c>
      <c r="J300" s="103" t="s">
        <v>65</v>
      </c>
      <c r="K300" s="104">
        <v>0.62569444444444444</v>
      </c>
      <c r="L300" s="105">
        <v>0.62638888888888888</v>
      </c>
      <c r="M300" s="34" t="s">
        <v>41</v>
      </c>
      <c r="N300" s="105">
        <v>0.64513888888888882</v>
      </c>
      <c r="O300" s="34" t="s">
        <v>28</v>
      </c>
      <c r="P300" s="35" t="str">
        <f t="shared" si="159"/>
        <v>OK</v>
      </c>
      <c r="Q300" s="36">
        <f t="shared" si="160"/>
        <v>1.8749999999999933E-2</v>
      </c>
      <c r="R300" s="36">
        <f t="shared" si="161"/>
        <v>6.9444444444444198E-4</v>
      </c>
      <c r="S300" s="36">
        <f t="shared" si="162"/>
        <v>1.9444444444444375E-2</v>
      </c>
      <c r="T300" s="36">
        <f t="shared" ref="T300:T305" si="168">K300-N299</f>
        <v>1.388888888888884E-3</v>
      </c>
      <c r="U300" s="35">
        <v>12.4</v>
      </c>
      <c r="V300" s="35">
        <f>INDEX('Počty dní'!F:J,MATCH(E300,'Počty dní'!C:C,0),4)</f>
        <v>47</v>
      </c>
      <c r="W300" s="65">
        <f t="shared" si="163"/>
        <v>582.80000000000007</v>
      </c>
      <c r="X300" s="1"/>
    </row>
    <row r="301" spans="1:48" x14ac:dyDescent="0.3">
      <c r="A301" s="171">
        <v>219</v>
      </c>
      <c r="B301" s="35">
        <v>2119</v>
      </c>
      <c r="C301" s="34" t="s">
        <v>18</v>
      </c>
      <c r="D301" s="103"/>
      <c r="E301" s="34" t="str">
        <f>CONCATENATE(C301,D301)</f>
        <v>X</v>
      </c>
      <c r="F301" s="34" t="s">
        <v>115</v>
      </c>
      <c r="G301" s="34">
        <v>13</v>
      </c>
      <c r="H301" s="34" t="str">
        <f>CONCATENATE(F301,"/",G301)</f>
        <v>XXX139/13</v>
      </c>
      <c r="I301" s="206" t="s">
        <v>65</v>
      </c>
      <c r="J301" s="103" t="s">
        <v>65</v>
      </c>
      <c r="K301" s="104">
        <v>0.67013888888888884</v>
      </c>
      <c r="L301" s="105">
        <v>0.67013888888888884</v>
      </c>
      <c r="M301" s="34" t="s">
        <v>28</v>
      </c>
      <c r="N301" s="105">
        <v>0.67569444444444438</v>
      </c>
      <c r="O301" s="34" t="s">
        <v>32</v>
      </c>
      <c r="P301" s="35" t="str">
        <f t="shared" si="159"/>
        <v>OK</v>
      </c>
      <c r="Q301" s="36">
        <f t="shared" ref="Q301:Q303" si="169">IF(ISNUMBER(G301),N301-L301,IF(F301="přejezd",N301-L301,0))</f>
        <v>5.5555555555555358E-3</v>
      </c>
      <c r="R301" s="36">
        <f t="shared" ref="R301:R303" si="170">IF(ISNUMBER(G301),L301-K301,0)</f>
        <v>0</v>
      </c>
      <c r="S301" s="36">
        <f t="shared" ref="S301:S303" si="171">Q301+R301</f>
        <v>5.5555555555555358E-3</v>
      </c>
      <c r="T301" s="36">
        <f t="shared" ref="T301:T303" si="172">K301-N300</f>
        <v>2.5000000000000022E-2</v>
      </c>
      <c r="U301" s="35">
        <v>4.5</v>
      </c>
      <c r="V301" s="35">
        <f>INDEX('Počty dní'!F:J,MATCH(E301,'Počty dní'!C:C,0),4)</f>
        <v>47</v>
      </c>
      <c r="W301" s="65">
        <f>V301*U301</f>
        <v>211.5</v>
      </c>
      <c r="X301" s="1"/>
    </row>
    <row r="302" spans="1:48" x14ac:dyDescent="0.3">
      <c r="A302" s="171">
        <v>219</v>
      </c>
      <c r="B302" s="35">
        <v>2119</v>
      </c>
      <c r="C302" s="34" t="s">
        <v>18</v>
      </c>
      <c r="D302" s="103"/>
      <c r="E302" s="34" t="str">
        <f>CONCATENATE(C302,D302)</f>
        <v>X</v>
      </c>
      <c r="F302" s="34" t="s">
        <v>115</v>
      </c>
      <c r="G302" s="34">
        <v>18</v>
      </c>
      <c r="H302" s="34" t="str">
        <f>CONCATENATE(F302,"/",G302)</f>
        <v>XXX139/18</v>
      </c>
      <c r="I302" s="206" t="s">
        <v>65</v>
      </c>
      <c r="J302" s="103" t="s">
        <v>65</v>
      </c>
      <c r="K302" s="104">
        <v>0.6791666666666667</v>
      </c>
      <c r="L302" s="105">
        <v>0.6791666666666667</v>
      </c>
      <c r="M302" s="34" t="s">
        <v>32</v>
      </c>
      <c r="N302" s="105">
        <v>0.68472222222222223</v>
      </c>
      <c r="O302" s="34" t="s">
        <v>28</v>
      </c>
      <c r="P302" s="35" t="str">
        <f t="shared" si="159"/>
        <v>OK</v>
      </c>
      <c r="Q302" s="36">
        <f t="shared" si="169"/>
        <v>5.5555555555555358E-3</v>
      </c>
      <c r="R302" s="36">
        <f t="shared" si="170"/>
        <v>0</v>
      </c>
      <c r="S302" s="36">
        <f t="shared" si="171"/>
        <v>5.5555555555555358E-3</v>
      </c>
      <c r="T302" s="36">
        <f t="shared" si="172"/>
        <v>3.4722222222223209E-3</v>
      </c>
      <c r="U302" s="35">
        <v>4.5</v>
      </c>
      <c r="V302" s="35">
        <f>INDEX('Počty dní'!F:J,MATCH(E302,'Počty dní'!C:C,0),4)</f>
        <v>47</v>
      </c>
      <c r="W302" s="65">
        <f>V302*U302</f>
        <v>211.5</v>
      </c>
      <c r="X302" s="1"/>
    </row>
    <row r="303" spans="1:48" x14ac:dyDescent="0.3">
      <c r="A303" s="171">
        <v>219</v>
      </c>
      <c r="B303" s="35">
        <v>2119</v>
      </c>
      <c r="C303" s="34" t="s">
        <v>18</v>
      </c>
      <c r="D303" s="103"/>
      <c r="E303" s="34" t="str">
        <f t="shared" si="157"/>
        <v>X</v>
      </c>
      <c r="F303" s="34" t="s">
        <v>120</v>
      </c>
      <c r="G303" s="34">
        <v>13</v>
      </c>
      <c r="H303" s="34" t="str">
        <f t="shared" si="158"/>
        <v>XXX144/13</v>
      </c>
      <c r="I303" s="206" t="s">
        <v>65</v>
      </c>
      <c r="J303" s="103" t="s">
        <v>65</v>
      </c>
      <c r="K303" s="104">
        <v>0.68611111111111101</v>
      </c>
      <c r="L303" s="105">
        <v>0.6875</v>
      </c>
      <c r="M303" s="34" t="s">
        <v>28</v>
      </c>
      <c r="N303" s="105">
        <v>0.70763888888888893</v>
      </c>
      <c r="O303" s="34" t="s">
        <v>41</v>
      </c>
      <c r="P303" s="35" t="str">
        <f t="shared" si="159"/>
        <v>OK</v>
      </c>
      <c r="Q303" s="36">
        <f t="shared" si="169"/>
        <v>2.0138888888888928E-2</v>
      </c>
      <c r="R303" s="36">
        <f t="shared" si="170"/>
        <v>1.388888888888995E-3</v>
      </c>
      <c r="S303" s="36">
        <f t="shared" si="171"/>
        <v>2.1527777777777923E-2</v>
      </c>
      <c r="T303" s="36">
        <f t="shared" si="172"/>
        <v>1.3888888888887729E-3</v>
      </c>
      <c r="U303" s="35">
        <v>12.4</v>
      </c>
      <c r="V303" s="35">
        <f>INDEX('Počty dní'!F:J,MATCH(E303,'Počty dní'!C:C,0),4)</f>
        <v>47</v>
      </c>
      <c r="W303" s="65">
        <f t="shared" si="163"/>
        <v>582.80000000000007</v>
      </c>
      <c r="X303" s="1"/>
    </row>
    <row r="304" spans="1:48" x14ac:dyDescent="0.3">
      <c r="A304" s="171">
        <v>219</v>
      </c>
      <c r="B304" s="35">
        <v>2119</v>
      </c>
      <c r="C304" s="34" t="s">
        <v>18</v>
      </c>
      <c r="D304" s="103"/>
      <c r="E304" s="34" t="str">
        <f t="shared" si="157"/>
        <v>X</v>
      </c>
      <c r="F304" s="34" t="s">
        <v>120</v>
      </c>
      <c r="G304" s="34">
        <v>16</v>
      </c>
      <c r="H304" s="34" t="str">
        <f t="shared" si="158"/>
        <v>XXX144/16</v>
      </c>
      <c r="I304" s="206" t="s">
        <v>65</v>
      </c>
      <c r="J304" s="103" t="s">
        <v>65</v>
      </c>
      <c r="K304" s="104">
        <v>0.70972222222222225</v>
      </c>
      <c r="L304" s="105">
        <v>0.70972222222222225</v>
      </c>
      <c r="M304" s="34" t="s">
        <v>41</v>
      </c>
      <c r="N304" s="105">
        <v>0.7284722222222223</v>
      </c>
      <c r="O304" s="34" t="s">
        <v>28</v>
      </c>
      <c r="P304" s="35" t="str">
        <f t="shared" si="159"/>
        <v>OK</v>
      </c>
      <c r="Q304" s="36">
        <f t="shared" si="160"/>
        <v>1.8750000000000044E-2</v>
      </c>
      <c r="R304" s="36">
        <f t="shared" si="161"/>
        <v>0</v>
      </c>
      <c r="S304" s="36">
        <f t="shared" si="162"/>
        <v>1.8750000000000044E-2</v>
      </c>
      <c r="T304" s="36">
        <f t="shared" si="168"/>
        <v>2.0833333333333259E-3</v>
      </c>
      <c r="U304" s="35">
        <v>12.4</v>
      </c>
      <c r="V304" s="35">
        <f>INDEX('Počty dní'!F:J,MATCH(E304,'Počty dní'!C:C,0),4)</f>
        <v>47</v>
      </c>
      <c r="W304" s="65">
        <f t="shared" si="163"/>
        <v>582.80000000000007</v>
      </c>
      <c r="X304" s="1"/>
    </row>
    <row r="305" spans="1:24" ht="15" thickBot="1" x14ac:dyDescent="0.35">
      <c r="A305" s="172">
        <v>219</v>
      </c>
      <c r="B305" s="37">
        <v>2119</v>
      </c>
      <c r="C305" s="75" t="s">
        <v>18</v>
      </c>
      <c r="D305" s="151"/>
      <c r="E305" s="75" t="str">
        <f t="shared" si="157"/>
        <v>X</v>
      </c>
      <c r="F305" s="75" t="s">
        <v>120</v>
      </c>
      <c r="G305" s="75">
        <v>15</v>
      </c>
      <c r="H305" s="75" t="str">
        <f t="shared" si="158"/>
        <v>XXX144/15</v>
      </c>
      <c r="I305" s="211" t="s">
        <v>65</v>
      </c>
      <c r="J305" s="151" t="s">
        <v>65</v>
      </c>
      <c r="K305" s="173">
        <v>0.76944444444444438</v>
      </c>
      <c r="L305" s="174">
        <v>0.77083333333333337</v>
      </c>
      <c r="M305" s="75" t="s">
        <v>28</v>
      </c>
      <c r="N305" s="174">
        <v>0.7909722222222223</v>
      </c>
      <c r="O305" s="75" t="s">
        <v>41</v>
      </c>
      <c r="P305" s="75"/>
      <c r="Q305" s="68">
        <f t="shared" si="160"/>
        <v>2.0138888888888928E-2</v>
      </c>
      <c r="R305" s="68">
        <f t="shared" si="161"/>
        <v>1.388888888888995E-3</v>
      </c>
      <c r="S305" s="68">
        <f t="shared" si="162"/>
        <v>2.1527777777777923E-2</v>
      </c>
      <c r="T305" s="68">
        <f t="shared" si="168"/>
        <v>4.0972222222222077E-2</v>
      </c>
      <c r="U305" s="37">
        <v>12.4</v>
      </c>
      <c r="V305" s="37">
        <f>INDEX('Počty dní'!F:J,MATCH(E305,'Počty dní'!C:C,0),4)</f>
        <v>47</v>
      </c>
      <c r="W305" s="69">
        <f t="shared" si="163"/>
        <v>582.80000000000007</v>
      </c>
      <c r="X305" s="1"/>
    </row>
    <row r="306" spans="1:24" ht="15" thickBot="1" x14ac:dyDescent="0.35">
      <c r="A306" s="115" t="str">
        <f ca="1">CONCATENATE(INDIRECT("R[-3]C[0]",FALSE),"celkem")</f>
        <v>219celkem</v>
      </c>
      <c r="B306" s="70"/>
      <c r="C306" s="70" t="str">
        <f ca="1">INDIRECT("R[-1]C[12]",FALSE)</f>
        <v>Fryšava,,u Peňázů</v>
      </c>
      <c r="D306" s="80"/>
      <c r="E306" s="70"/>
      <c r="F306" s="80"/>
      <c r="G306" s="70"/>
      <c r="H306" s="116"/>
      <c r="I306" s="117"/>
      <c r="J306" s="118" t="str">
        <f ca="1">INDIRECT("R[-3]C[0]",FALSE)</f>
        <v>S</v>
      </c>
      <c r="K306" s="119"/>
      <c r="L306" s="120"/>
      <c r="M306" s="121"/>
      <c r="N306" s="120"/>
      <c r="O306" s="122"/>
      <c r="P306" s="70"/>
      <c r="Q306" s="71">
        <f>SUM(Q291:Q305)</f>
        <v>0.21180555555555569</v>
      </c>
      <c r="R306" s="71">
        <f>SUM(R291:R305)</f>
        <v>1.5277777777777946E-2</v>
      </c>
      <c r="S306" s="71">
        <f>SUM(S291:S305)</f>
        <v>0.22708333333333364</v>
      </c>
      <c r="T306" s="71">
        <f>SUM(T291:T305)</f>
        <v>0.36597222222222203</v>
      </c>
      <c r="U306" s="72">
        <f>SUM(U291:U305)</f>
        <v>140.40000000000003</v>
      </c>
      <c r="V306" s="73"/>
      <c r="W306" s="74">
        <f>SUM(W291:W305)</f>
        <v>6598.8000000000011</v>
      </c>
      <c r="X306" s="1"/>
    </row>
    <row r="307" spans="1:24" x14ac:dyDescent="0.3">
      <c r="C307" s="43"/>
      <c r="D307" s="147"/>
      <c r="E307" s="43"/>
      <c r="L307" s="139"/>
      <c r="M307" s="141"/>
      <c r="N307" s="139"/>
      <c r="O307" s="141"/>
      <c r="X307" s="1"/>
    </row>
    <row r="308" spans="1:24" ht="15" thickBot="1" x14ac:dyDescent="0.35">
      <c r="C308" s="43"/>
      <c r="D308" s="147"/>
      <c r="E308" s="43"/>
      <c r="G308" s="43"/>
      <c r="H308" s="43"/>
      <c r="L308" s="139"/>
      <c r="M308" s="43"/>
      <c r="N308" s="139"/>
      <c r="O308" s="43"/>
    </row>
    <row r="309" spans="1:24" x14ac:dyDescent="0.3">
      <c r="A309" s="89">
        <v>220</v>
      </c>
      <c r="B309" s="32">
        <v>2120</v>
      </c>
      <c r="C309" s="32" t="s">
        <v>18</v>
      </c>
      <c r="D309" s="90"/>
      <c r="E309" s="32" t="str">
        <f t="shared" ref="E309:E322" si="173">CONCATENATE(C309,D309)</f>
        <v>X</v>
      </c>
      <c r="F309" s="32" t="s">
        <v>118</v>
      </c>
      <c r="G309" s="32">
        <v>1</v>
      </c>
      <c r="H309" s="32" t="str">
        <f t="shared" ref="H309:H322" si="174">CONCATENATE(F309,"/",G309)</f>
        <v>XXX142/1</v>
      </c>
      <c r="I309" s="204" t="s">
        <v>65</v>
      </c>
      <c r="J309" s="90" t="s">
        <v>65</v>
      </c>
      <c r="K309" s="169">
        <v>0.18124999999999999</v>
      </c>
      <c r="L309" s="170">
        <v>0.18194444444444444</v>
      </c>
      <c r="M309" s="32" t="s">
        <v>36</v>
      </c>
      <c r="N309" s="170">
        <v>0.19791666666666666</v>
      </c>
      <c r="O309" s="32" t="s">
        <v>27</v>
      </c>
      <c r="P309" s="32" t="str">
        <f t="shared" ref="P309:P321" si="175">IF(M310=O309,"OK","POZOR")</f>
        <v>OK</v>
      </c>
      <c r="Q309" s="67">
        <f t="shared" ref="Q309:Q322" si="176">IF(ISNUMBER(G309),N309-L309,IF(F309="přejezd",N309-L309,0))</f>
        <v>1.5972222222222221E-2</v>
      </c>
      <c r="R309" s="67">
        <f t="shared" ref="R309:R322" si="177">IF(ISNUMBER(G309),L309-K309,0)</f>
        <v>6.9444444444444198E-4</v>
      </c>
      <c r="S309" s="67">
        <f t="shared" ref="S309:S322" si="178">Q309+R309</f>
        <v>1.6666666666666663E-2</v>
      </c>
      <c r="T309" s="67"/>
      <c r="U309" s="32">
        <v>13.9</v>
      </c>
      <c r="V309" s="32">
        <f>INDEX('Počty dní'!F:J,MATCH(E309,'Počty dní'!C:C,0),4)</f>
        <v>47</v>
      </c>
      <c r="W309" s="33">
        <f t="shared" ref="W309:W322" si="179">V309*U309</f>
        <v>653.30000000000007</v>
      </c>
    </row>
    <row r="310" spans="1:24" x14ac:dyDescent="0.3">
      <c r="A310" s="171">
        <v>220</v>
      </c>
      <c r="B310" s="35">
        <v>2120</v>
      </c>
      <c r="C310" s="34" t="s">
        <v>18</v>
      </c>
      <c r="D310" s="103"/>
      <c r="E310" s="34" t="str">
        <f t="shared" si="173"/>
        <v>X</v>
      </c>
      <c r="F310" s="34" t="s">
        <v>118</v>
      </c>
      <c r="G310" s="34">
        <v>2</v>
      </c>
      <c r="H310" s="34" t="str">
        <f t="shared" si="174"/>
        <v>XXX142/2</v>
      </c>
      <c r="I310" s="206" t="s">
        <v>65</v>
      </c>
      <c r="J310" s="103" t="s">
        <v>65</v>
      </c>
      <c r="K310" s="104">
        <v>0.21736111111111112</v>
      </c>
      <c r="L310" s="105">
        <v>0.21805555555555556</v>
      </c>
      <c r="M310" s="34" t="s">
        <v>27</v>
      </c>
      <c r="N310" s="105">
        <v>0.23472222222222219</v>
      </c>
      <c r="O310" s="34" t="s">
        <v>36</v>
      </c>
      <c r="P310" s="35" t="str">
        <f t="shared" si="175"/>
        <v>OK</v>
      </c>
      <c r="Q310" s="36">
        <f t="shared" si="176"/>
        <v>1.6666666666666635E-2</v>
      </c>
      <c r="R310" s="36">
        <f t="shared" si="177"/>
        <v>6.9444444444444198E-4</v>
      </c>
      <c r="S310" s="36">
        <f t="shared" si="178"/>
        <v>1.7361111111111077E-2</v>
      </c>
      <c r="T310" s="36">
        <f t="shared" ref="T310:T322" si="180">K310-N309</f>
        <v>1.9444444444444459E-2</v>
      </c>
      <c r="U310" s="35">
        <v>13.9</v>
      </c>
      <c r="V310" s="35">
        <f>INDEX('Počty dní'!F:J,MATCH(E310,'Počty dní'!C:C,0),4)</f>
        <v>47</v>
      </c>
      <c r="W310" s="65">
        <f t="shared" si="179"/>
        <v>653.30000000000007</v>
      </c>
    </row>
    <row r="311" spans="1:24" x14ac:dyDescent="0.3">
      <c r="A311" s="171">
        <v>220</v>
      </c>
      <c r="B311" s="35">
        <v>2120</v>
      </c>
      <c r="C311" s="34" t="s">
        <v>18</v>
      </c>
      <c r="D311" s="103"/>
      <c r="E311" s="34" t="str">
        <f t="shared" si="173"/>
        <v>X</v>
      </c>
      <c r="F311" s="34" t="s">
        <v>118</v>
      </c>
      <c r="G311" s="34">
        <v>3</v>
      </c>
      <c r="H311" s="34" t="str">
        <f t="shared" si="174"/>
        <v>XXX142/3</v>
      </c>
      <c r="I311" s="206" t="s">
        <v>65</v>
      </c>
      <c r="J311" s="103" t="s">
        <v>65</v>
      </c>
      <c r="K311" s="104">
        <v>0.25972222222222224</v>
      </c>
      <c r="L311" s="105">
        <v>0.26041666666666669</v>
      </c>
      <c r="M311" s="34" t="s">
        <v>36</v>
      </c>
      <c r="N311" s="105">
        <v>0.27499999999999997</v>
      </c>
      <c r="O311" s="34" t="s">
        <v>37</v>
      </c>
      <c r="P311" s="35" t="str">
        <f t="shared" si="175"/>
        <v>OK</v>
      </c>
      <c r="Q311" s="36">
        <f t="shared" si="176"/>
        <v>1.4583333333333282E-2</v>
      </c>
      <c r="R311" s="36">
        <f t="shared" si="177"/>
        <v>6.9444444444444198E-4</v>
      </c>
      <c r="S311" s="36">
        <f t="shared" si="178"/>
        <v>1.5277777777777724E-2</v>
      </c>
      <c r="T311" s="36">
        <f t="shared" si="180"/>
        <v>2.500000000000005E-2</v>
      </c>
      <c r="U311" s="35">
        <v>13.2</v>
      </c>
      <c r="V311" s="35">
        <f>INDEX('Počty dní'!F:J,MATCH(E311,'Počty dní'!C:C,0),4)</f>
        <v>47</v>
      </c>
      <c r="W311" s="65">
        <f t="shared" si="179"/>
        <v>620.4</v>
      </c>
    </row>
    <row r="312" spans="1:24" x14ac:dyDescent="0.3">
      <c r="A312" s="171">
        <v>220</v>
      </c>
      <c r="B312" s="35">
        <v>2120</v>
      </c>
      <c r="C312" s="34" t="s">
        <v>18</v>
      </c>
      <c r="D312" s="103"/>
      <c r="E312" s="34" t="str">
        <f t="shared" si="173"/>
        <v>X</v>
      </c>
      <c r="F312" s="34" t="s">
        <v>118</v>
      </c>
      <c r="G312" s="34">
        <v>4</v>
      </c>
      <c r="H312" s="34" t="str">
        <f t="shared" si="174"/>
        <v>XXX142/4</v>
      </c>
      <c r="I312" s="206" t="s">
        <v>65</v>
      </c>
      <c r="J312" s="103" t="s">
        <v>65</v>
      </c>
      <c r="K312" s="104">
        <v>0.27499999999999997</v>
      </c>
      <c r="L312" s="105">
        <v>0.27569444444444446</v>
      </c>
      <c r="M312" s="34" t="s">
        <v>37</v>
      </c>
      <c r="N312" s="105">
        <v>0.2902777777777778</v>
      </c>
      <c r="O312" s="34" t="s">
        <v>36</v>
      </c>
      <c r="P312" s="35" t="str">
        <f t="shared" si="175"/>
        <v>OK</v>
      </c>
      <c r="Q312" s="36">
        <f t="shared" si="176"/>
        <v>1.4583333333333337E-2</v>
      </c>
      <c r="R312" s="36">
        <f t="shared" si="177"/>
        <v>6.9444444444449749E-4</v>
      </c>
      <c r="S312" s="36">
        <f t="shared" si="178"/>
        <v>1.5277777777777835E-2</v>
      </c>
      <c r="T312" s="36">
        <f t="shared" si="180"/>
        <v>0</v>
      </c>
      <c r="U312" s="35">
        <v>13.2</v>
      </c>
      <c r="V312" s="35">
        <f>INDEX('Počty dní'!F:J,MATCH(E312,'Počty dní'!C:C,0),4)</f>
        <v>47</v>
      </c>
      <c r="W312" s="65">
        <f t="shared" si="179"/>
        <v>620.4</v>
      </c>
    </row>
    <row r="313" spans="1:24" x14ac:dyDescent="0.3">
      <c r="A313" s="171">
        <v>220</v>
      </c>
      <c r="B313" s="35">
        <v>2120</v>
      </c>
      <c r="C313" s="34" t="s">
        <v>18</v>
      </c>
      <c r="D313" s="103"/>
      <c r="E313" s="34" t="str">
        <f t="shared" si="173"/>
        <v>X</v>
      </c>
      <c r="F313" s="34" t="s">
        <v>116</v>
      </c>
      <c r="G313" s="34">
        <v>8</v>
      </c>
      <c r="H313" s="34" t="str">
        <f t="shared" si="174"/>
        <v>XXX140/8</v>
      </c>
      <c r="I313" s="206" t="s">
        <v>65</v>
      </c>
      <c r="J313" s="103" t="s">
        <v>65</v>
      </c>
      <c r="K313" s="104">
        <v>0.2902777777777778</v>
      </c>
      <c r="L313" s="105">
        <v>0.29166666666666669</v>
      </c>
      <c r="M313" s="34" t="s">
        <v>36</v>
      </c>
      <c r="N313" s="105">
        <v>0.30902777777777779</v>
      </c>
      <c r="O313" s="34" t="s">
        <v>19</v>
      </c>
      <c r="P313" s="35" t="str">
        <f t="shared" si="175"/>
        <v>OK</v>
      </c>
      <c r="Q313" s="36">
        <f t="shared" si="176"/>
        <v>1.7361111111111105E-2</v>
      </c>
      <c r="R313" s="36">
        <f t="shared" si="177"/>
        <v>1.388888888888884E-3</v>
      </c>
      <c r="S313" s="36">
        <f t="shared" si="178"/>
        <v>1.8749999999999989E-2</v>
      </c>
      <c r="T313" s="36">
        <f t="shared" si="180"/>
        <v>0</v>
      </c>
      <c r="U313" s="35">
        <v>12.7</v>
      </c>
      <c r="V313" s="35">
        <f>INDEX('Počty dní'!F:J,MATCH(E313,'Počty dní'!C:C,0),4)</f>
        <v>47</v>
      </c>
      <c r="W313" s="65">
        <f t="shared" si="179"/>
        <v>596.9</v>
      </c>
    </row>
    <row r="314" spans="1:24" x14ac:dyDescent="0.3">
      <c r="A314" s="171">
        <v>220</v>
      </c>
      <c r="B314" s="35">
        <v>2120</v>
      </c>
      <c r="C314" s="34" t="s">
        <v>18</v>
      </c>
      <c r="D314" s="103"/>
      <c r="E314" s="34" t="str">
        <f t="shared" si="173"/>
        <v>X</v>
      </c>
      <c r="F314" s="34" t="s">
        <v>116</v>
      </c>
      <c r="G314" s="34">
        <v>7</v>
      </c>
      <c r="H314" s="34" t="str">
        <f t="shared" si="174"/>
        <v>XXX140/7</v>
      </c>
      <c r="I314" s="206" t="s">
        <v>65</v>
      </c>
      <c r="J314" s="103" t="s">
        <v>65</v>
      </c>
      <c r="K314" s="104">
        <v>0.33333333333333331</v>
      </c>
      <c r="L314" s="105">
        <v>0.33680555555555558</v>
      </c>
      <c r="M314" s="34" t="s">
        <v>19</v>
      </c>
      <c r="N314" s="105">
        <v>0.35069444444444442</v>
      </c>
      <c r="O314" s="34" t="s">
        <v>36</v>
      </c>
      <c r="P314" s="35" t="str">
        <f t="shared" si="175"/>
        <v>OK</v>
      </c>
      <c r="Q314" s="36">
        <f t="shared" si="176"/>
        <v>1.388888888888884E-2</v>
      </c>
      <c r="R314" s="36">
        <f t="shared" si="177"/>
        <v>3.4722222222222654E-3</v>
      </c>
      <c r="S314" s="36">
        <f t="shared" si="178"/>
        <v>1.7361111111111105E-2</v>
      </c>
      <c r="T314" s="36">
        <f t="shared" si="180"/>
        <v>2.4305555555555525E-2</v>
      </c>
      <c r="U314" s="35">
        <v>12.7</v>
      </c>
      <c r="V314" s="35">
        <f>INDEX('Počty dní'!F:J,MATCH(E314,'Počty dní'!C:C,0),4)</f>
        <v>47</v>
      </c>
      <c r="W314" s="65">
        <f t="shared" si="179"/>
        <v>596.9</v>
      </c>
    </row>
    <row r="315" spans="1:24" x14ac:dyDescent="0.3">
      <c r="A315" s="171">
        <v>220</v>
      </c>
      <c r="B315" s="35">
        <v>2120</v>
      </c>
      <c r="C315" s="34" t="s">
        <v>18</v>
      </c>
      <c r="D315" s="103"/>
      <c r="E315" s="34" t="str">
        <f t="shared" si="173"/>
        <v>X</v>
      </c>
      <c r="F315" s="34" t="s">
        <v>118</v>
      </c>
      <c r="G315" s="34">
        <v>5</v>
      </c>
      <c r="H315" s="34" t="str">
        <f t="shared" si="174"/>
        <v>XXX142/5</v>
      </c>
      <c r="I315" s="206" t="s">
        <v>65</v>
      </c>
      <c r="J315" s="103" t="s">
        <v>65</v>
      </c>
      <c r="K315" s="104">
        <v>0.43124999999999997</v>
      </c>
      <c r="L315" s="105">
        <v>0.43194444444444446</v>
      </c>
      <c r="M315" s="34" t="s">
        <v>36</v>
      </c>
      <c r="N315" s="105">
        <v>0.4465277777777778</v>
      </c>
      <c r="O315" s="34" t="s">
        <v>37</v>
      </c>
      <c r="P315" s="35" t="str">
        <f t="shared" si="175"/>
        <v>OK</v>
      </c>
      <c r="Q315" s="36">
        <f t="shared" si="176"/>
        <v>1.4583333333333337E-2</v>
      </c>
      <c r="R315" s="36">
        <f t="shared" si="177"/>
        <v>6.9444444444449749E-4</v>
      </c>
      <c r="S315" s="36">
        <f t="shared" si="178"/>
        <v>1.5277777777777835E-2</v>
      </c>
      <c r="T315" s="36">
        <f t="shared" si="180"/>
        <v>8.0555555555555547E-2</v>
      </c>
      <c r="U315" s="35">
        <v>13.2</v>
      </c>
      <c r="V315" s="35">
        <f>INDEX('Počty dní'!F:J,MATCH(E315,'Počty dní'!C:C,0),4)</f>
        <v>47</v>
      </c>
      <c r="W315" s="65">
        <f t="shared" si="179"/>
        <v>620.4</v>
      </c>
    </row>
    <row r="316" spans="1:24" x14ac:dyDescent="0.3">
      <c r="A316" s="171">
        <v>220</v>
      </c>
      <c r="B316" s="35">
        <v>2120</v>
      </c>
      <c r="C316" s="34" t="s">
        <v>18</v>
      </c>
      <c r="D316" s="103"/>
      <c r="E316" s="34" t="str">
        <f t="shared" si="173"/>
        <v>X</v>
      </c>
      <c r="F316" s="34" t="s">
        <v>118</v>
      </c>
      <c r="G316" s="34">
        <v>6</v>
      </c>
      <c r="H316" s="34" t="str">
        <f t="shared" si="174"/>
        <v>XXX142/6</v>
      </c>
      <c r="I316" s="206" t="s">
        <v>65</v>
      </c>
      <c r="J316" s="103" t="s">
        <v>65</v>
      </c>
      <c r="K316" s="104">
        <v>0.4694444444444445</v>
      </c>
      <c r="L316" s="105">
        <v>0.47013888888888888</v>
      </c>
      <c r="M316" s="34" t="s">
        <v>37</v>
      </c>
      <c r="N316" s="105">
        <v>0.48472222222222222</v>
      </c>
      <c r="O316" s="34" t="s">
        <v>36</v>
      </c>
      <c r="P316" s="35" t="str">
        <f t="shared" si="175"/>
        <v>OK</v>
      </c>
      <c r="Q316" s="36">
        <f t="shared" si="176"/>
        <v>1.4583333333333337E-2</v>
      </c>
      <c r="R316" s="36">
        <f t="shared" si="177"/>
        <v>6.9444444444438647E-4</v>
      </c>
      <c r="S316" s="36">
        <f t="shared" si="178"/>
        <v>1.5277777777777724E-2</v>
      </c>
      <c r="T316" s="36">
        <f t="shared" si="180"/>
        <v>2.2916666666666696E-2</v>
      </c>
      <c r="U316" s="35">
        <v>13.2</v>
      </c>
      <c r="V316" s="35">
        <f>INDEX('Počty dní'!F:J,MATCH(E316,'Počty dní'!C:C,0),4)</f>
        <v>47</v>
      </c>
      <c r="W316" s="65">
        <f t="shared" si="179"/>
        <v>620.4</v>
      </c>
    </row>
    <row r="317" spans="1:24" x14ac:dyDescent="0.3">
      <c r="A317" s="171">
        <v>220</v>
      </c>
      <c r="B317" s="35">
        <v>2120</v>
      </c>
      <c r="C317" s="34" t="s">
        <v>18</v>
      </c>
      <c r="D317" s="103"/>
      <c r="E317" s="34" t="str">
        <f t="shared" si="173"/>
        <v>X</v>
      </c>
      <c r="F317" s="34" t="s">
        <v>118</v>
      </c>
      <c r="G317" s="34">
        <v>7</v>
      </c>
      <c r="H317" s="34" t="str">
        <f t="shared" si="174"/>
        <v>XXX142/7</v>
      </c>
      <c r="I317" s="206" t="s">
        <v>65</v>
      </c>
      <c r="J317" s="103" t="s">
        <v>65</v>
      </c>
      <c r="K317" s="104">
        <v>0.51458333333333328</v>
      </c>
      <c r="L317" s="105">
        <v>0.51527777777777783</v>
      </c>
      <c r="M317" s="34" t="s">
        <v>36</v>
      </c>
      <c r="N317" s="105">
        <v>0.53125</v>
      </c>
      <c r="O317" s="34" t="s">
        <v>27</v>
      </c>
      <c r="P317" s="35" t="str">
        <f t="shared" si="175"/>
        <v>OK</v>
      </c>
      <c r="Q317" s="36">
        <f t="shared" si="176"/>
        <v>1.5972222222222165E-2</v>
      </c>
      <c r="R317" s="36">
        <f t="shared" si="177"/>
        <v>6.94444444444553E-4</v>
      </c>
      <c r="S317" s="36">
        <f t="shared" si="178"/>
        <v>1.6666666666666718E-2</v>
      </c>
      <c r="T317" s="36">
        <f t="shared" si="180"/>
        <v>2.9861111111111061E-2</v>
      </c>
      <c r="U317" s="35">
        <v>13.9</v>
      </c>
      <c r="V317" s="35">
        <f>INDEX('Počty dní'!F:J,MATCH(E317,'Počty dní'!C:C,0),4)</f>
        <v>47</v>
      </c>
      <c r="W317" s="65">
        <f t="shared" si="179"/>
        <v>653.30000000000007</v>
      </c>
    </row>
    <row r="318" spans="1:24" x14ac:dyDescent="0.3">
      <c r="A318" s="171">
        <v>220</v>
      </c>
      <c r="B318" s="35">
        <v>2120</v>
      </c>
      <c r="C318" s="34" t="s">
        <v>18</v>
      </c>
      <c r="D318" s="103"/>
      <c r="E318" s="34" t="str">
        <f t="shared" si="173"/>
        <v>X</v>
      </c>
      <c r="F318" s="34" t="s">
        <v>118</v>
      </c>
      <c r="G318" s="34">
        <v>8</v>
      </c>
      <c r="H318" s="34" t="str">
        <f t="shared" si="174"/>
        <v>XXX142/8</v>
      </c>
      <c r="I318" s="206" t="s">
        <v>65</v>
      </c>
      <c r="J318" s="103" t="s">
        <v>65</v>
      </c>
      <c r="K318" s="104">
        <v>0.55069444444444449</v>
      </c>
      <c r="L318" s="105">
        <v>0.55138888888888882</v>
      </c>
      <c r="M318" s="34" t="s">
        <v>27</v>
      </c>
      <c r="N318" s="105">
        <v>0.56805555555555554</v>
      </c>
      <c r="O318" s="34" t="s">
        <v>36</v>
      </c>
      <c r="P318" s="35" t="str">
        <f t="shared" si="175"/>
        <v>OK</v>
      </c>
      <c r="Q318" s="36">
        <f t="shared" si="176"/>
        <v>1.6666666666666718E-2</v>
      </c>
      <c r="R318" s="36">
        <f t="shared" si="177"/>
        <v>6.9444444444433095E-4</v>
      </c>
      <c r="S318" s="36">
        <f t="shared" si="178"/>
        <v>1.7361111111111049E-2</v>
      </c>
      <c r="T318" s="36">
        <f t="shared" si="180"/>
        <v>1.9444444444444486E-2</v>
      </c>
      <c r="U318" s="35">
        <v>13.9</v>
      </c>
      <c r="V318" s="35">
        <f>INDEX('Počty dní'!F:J,MATCH(E318,'Počty dní'!C:C,0),4)</f>
        <v>47</v>
      </c>
      <c r="W318" s="65">
        <f t="shared" si="179"/>
        <v>653.30000000000007</v>
      </c>
    </row>
    <row r="319" spans="1:24" x14ac:dyDescent="0.3">
      <c r="A319" s="171">
        <v>220</v>
      </c>
      <c r="B319" s="35">
        <v>2120</v>
      </c>
      <c r="C319" s="34" t="s">
        <v>18</v>
      </c>
      <c r="D319" s="103"/>
      <c r="E319" s="34" t="str">
        <f t="shared" si="173"/>
        <v>X</v>
      </c>
      <c r="F319" s="34" t="s">
        <v>118</v>
      </c>
      <c r="G319" s="34">
        <v>9</v>
      </c>
      <c r="H319" s="34" t="str">
        <f t="shared" si="174"/>
        <v>XXX142/9</v>
      </c>
      <c r="I319" s="206" t="s">
        <v>65</v>
      </c>
      <c r="J319" s="103" t="s">
        <v>65</v>
      </c>
      <c r="K319" s="104">
        <v>0.59791666666666665</v>
      </c>
      <c r="L319" s="105">
        <v>0.59861111111111109</v>
      </c>
      <c r="M319" s="34" t="s">
        <v>36</v>
      </c>
      <c r="N319" s="105">
        <v>0.61319444444444449</v>
      </c>
      <c r="O319" s="34" t="s">
        <v>37</v>
      </c>
      <c r="P319" s="35" t="str">
        <f t="shared" si="175"/>
        <v>OK</v>
      </c>
      <c r="Q319" s="36">
        <f t="shared" si="176"/>
        <v>1.4583333333333393E-2</v>
      </c>
      <c r="R319" s="36">
        <f t="shared" si="177"/>
        <v>6.9444444444444198E-4</v>
      </c>
      <c r="S319" s="36">
        <f t="shared" si="178"/>
        <v>1.5277777777777835E-2</v>
      </c>
      <c r="T319" s="36">
        <f t="shared" si="180"/>
        <v>2.9861111111111116E-2</v>
      </c>
      <c r="U319" s="35">
        <v>13.2</v>
      </c>
      <c r="V319" s="35">
        <f>INDEX('Počty dní'!F:J,MATCH(E319,'Počty dní'!C:C,0),4)</f>
        <v>47</v>
      </c>
      <c r="W319" s="65">
        <f t="shared" si="179"/>
        <v>620.4</v>
      </c>
    </row>
    <row r="320" spans="1:24" x14ac:dyDescent="0.3">
      <c r="A320" s="171">
        <v>220</v>
      </c>
      <c r="B320" s="35">
        <v>2120</v>
      </c>
      <c r="C320" s="34" t="s">
        <v>18</v>
      </c>
      <c r="D320" s="103"/>
      <c r="E320" s="34" t="str">
        <f t="shared" si="173"/>
        <v>X</v>
      </c>
      <c r="F320" s="34" t="s">
        <v>118</v>
      </c>
      <c r="G320" s="34">
        <v>10</v>
      </c>
      <c r="H320" s="34" t="str">
        <f t="shared" si="174"/>
        <v>XXX142/10</v>
      </c>
      <c r="I320" s="206" t="s">
        <v>65</v>
      </c>
      <c r="J320" s="103" t="s">
        <v>65</v>
      </c>
      <c r="K320" s="104">
        <v>0.63611111111111118</v>
      </c>
      <c r="L320" s="105">
        <v>0.63680555555555551</v>
      </c>
      <c r="M320" s="34" t="s">
        <v>37</v>
      </c>
      <c r="N320" s="105">
        <v>0.65138888888888891</v>
      </c>
      <c r="O320" s="34" t="s">
        <v>36</v>
      </c>
      <c r="P320" s="35" t="str">
        <f t="shared" si="175"/>
        <v>OK</v>
      </c>
      <c r="Q320" s="36">
        <f t="shared" si="176"/>
        <v>1.4583333333333393E-2</v>
      </c>
      <c r="R320" s="36">
        <f t="shared" si="177"/>
        <v>6.9444444444433095E-4</v>
      </c>
      <c r="S320" s="36">
        <f t="shared" si="178"/>
        <v>1.5277777777777724E-2</v>
      </c>
      <c r="T320" s="36">
        <f t="shared" si="180"/>
        <v>2.2916666666666696E-2</v>
      </c>
      <c r="U320" s="35">
        <v>13.2</v>
      </c>
      <c r="V320" s="35">
        <f>INDEX('Počty dní'!F:J,MATCH(E320,'Počty dní'!C:C,0),4)</f>
        <v>47</v>
      </c>
      <c r="W320" s="65">
        <f t="shared" si="179"/>
        <v>620.4</v>
      </c>
    </row>
    <row r="321" spans="1:23" x14ac:dyDescent="0.3">
      <c r="A321" s="171">
        <v>220</v>
      </c>
      <c r="B321" s="35">
        <v>2120</v>
      </c>
      <c r="C321" s="34" t="s">
        <v>18</v>
      </c>
      <c r="D321" s="103"/>
      <c r="E321" s="34" t="str">
        <f t="shared" si="173"/>
        <v>X</v>
      </c>
      <c r="F321" s="34" t="s">
        <v>118</v>
      </c>
      <c r="G321" s="34">
        <v>11</v>
      </c>
      <c r="H321" s="34" t="str">
        <f t="shared" si="174"/>
        <v>XXX142/11</v>
      </c>
      <c r="I321" s="206" t="s">
        <v>65</v>
      </c>
      <c r="J321" s="103" t="s">
        <v>65</v>
      </c>
      <c r="K321" s="104">
        <v>0.65138888888888891</v>
      </c>
      <c r="L321" s="105">
        <v>0.65416666666666667</v>
      </c>
      <c r="M321" s="34" t="s">
        <v>36</v>
      </c>
      <c r="N321" s="105">
        <v>0.66875000000000007</v>
      </c>
      <c r="O321" s="34" t="s">
        <v>37</v>
      </c>
      <c r="P321" s="35" t="str">
        <f t="shared" si="175"/>
        <v>OK</v>
      </c>
      <c r="Q321" s="36">
        <f t="shared" si="176"/>
        <v>1.4583333333333393E-2</v>
      </c>
      <c r="R321" s="36">
        <f t="shared" si="177"/>
        <v>2.7777777777777679E-3</v>
      </c>
      <c r="S321" s="36">
        <f t="shared" si="178"/>
        <v>1.736111111111116E-2</v>
      </c>
      <c r="T321" s="36">
        <f t="shared" si="180"/>
        <v>0</v>
      </c>
      <c r="U321" s="35">
        <v>13.2</v>
      </c>
      <c r="V321" s="35">
        <f>INDEX('Počty dní'!F:J,MATCH(E321,'Počty dní'!C:C,0),4)</f>
        <v>47</v>
      </c>
      <c r="W321" s="65">
        <f t="shared" si="179"/>
        <v>620.4</v>
      </c>
    </row>
    <row r="322" spans="1:23" ht="15" thickBot="1" x14ac:dyDescent="0.35">
      <c r="A322" s="172">
        <v>220</v>
      </c>
      <c r="B322" s="37">
        <v>2120</v>
      </c>
      <c r="C322" s="75" t="s">
        <v>18</v>
      </c>
      <c r="D322" s="151"/>
      <c r="E322" s="75" t="str">
        <f t="shared" si="173"/>
        <v>X</v>
      </c>
      <c r="F322" s="75" t="s">
        <v>118</v>
      </c>
      <c r="G322" s="75">
        <v>12</v>
      </c>
      <c r="H322" s="75" t="str">
        <f t="shared" si="174"/>
        <v>XXX142/12</v>
      </c>
      <c r="I322" s="211" t="s">
        <v>65</v>
      </c>
      <c r="J322" s="151" t="s">
        <v>65</v>
      </c>
      <c r="K322" s="173">
        <v>0.71944444444444444</v>
      </c>
      <c r="L322" s="174">
        <v>0.72013888888888899</v>
      </c>
      <c r="M322" s="75" t="s">
        <v>37</v>
      </c>
      <c r="N322" s="174">
        <v>0.73472222222222217</v>
      </c>
      <c r="O322" s="75" t="s">
        <v>36</v>
      </c>
      <c r="P322" s="75"/>
      <c r="Q322" s="68">
        <f t="shared" si="176"/>
        <v>1.4583333333333171E-2</v>
      </c>
      <c r="R322" s="68">
        <f t="shared" si="177"/>
        <v>6.94444444444553E-4</v>
      </c>
      <c r="S322" s="68">
        <f t="shared" si="178"/>
        <v>1.5277777777777724E-2</v>
      </c>
      <c r="T322" s="68">
        <f t="shared" si="180"/>
        <v>5.0694444444444375E-2</v>
      </c>
      <c r="U322" s="37">
        <v>13.2</v>
      </c>
      <c r="V322" s="37">
        <f>INDEX('Počty dní'!F:J,MATCH(E322,'Počty dní'!C:C,0),4)</f>
        <v>47</v>
      </c>
      <c r="W322" s="69">
        <f t="shared" si="179"/>
        <v>620.4</v>
      </c>
    </row>
    <row r="323" spans="1:23" ht="15" thickBot="1" x14ac:dyDescent="0.35">
      <c r="A323" s="115" t="str">
        <f ca="1">CONCATENATE(INDIRECT("R[-3]C[0]",FALSE),"celkem")</f>
        <v>220celkem</v>
      </c>
      <c r="B323" s="70"/>
      <c r="C323" s="70" t="str">
        <f ca="1">INDIRECT("R[-1]C[12]",FALSE)</f>
        <v>Sněžné,,hotel Záložna</v>
      </c>
      <c r="D323" s="80"/>
      <c r="E323" s="70"/>
      <c r="F323" s="80"/>
      <c r="G323" s="70"/>
      <c r="H323" s="116"/>
      <c r="I323" s="117"/>
      <c r="J323" s="118" t="str">
        <f ca="1">INDIRECT("R[-3]C[0]",FALSE)</f>
        <v>S</v>
      </c>
      <c r="K323" s="119"/>
      <c r="L323" s="120"/>
      <c r="M323" s="121"/>
      <c r="N323" s="120"/>
      <c r="O323" s="122"/>
      <c r="P323" s="70"/>
      <c r="Q323" s="71">
        <f>SUM(Q309:Q322)</f>
        <v>0.21319444444444433</v>
      </c>
      <c r="R323" s="71">
        <f>SUM(R309:R322)</f>
        <v>1.5277777777777835E-2</v>
      </c>
      <c r="S323" s="71">
        <f>SUM(S309:S322)</f>
        <v>0.22847222222222216</v>
      </c>
      <c r="T323" s="71">
        <f>SUM(T309:T322)</f>
        <v>0.32500000000000001</v>
      </c>
      <c r="U323" s="72">
        <f>SUM(U309:U322)</f>
        <v>186.59999999999997</v>
      </c>
      <c r="V323" s="73"/>
      <c r="W323" s="74">
        <f>SUM(W309:W322)</f>
        <v>8770.1999999999989</v>
      </c>
    </row>
    <row r="324" spans="1:23" x14ac:dyDescent="0.3">
      <c r="C324" s="43"/>
      <c r="D324" s="147"/>
      <c r="E324" s="43"/>
      <c r="H324" s="43"/>
      <c r="L324" s="139"/>
      <c r="M324" s="140"/>
      <c r="N324" s="139"/>
      <c r="O324" s="183"/>
    </row>
    <row r="325" spans="1:23" ht="15" thickBot="1" x14ac:dyDescent="0.35">
      <c r="C325" s="43"/>
      <c r="D325" s="147"/>
      <c r="E325" s="43"/>
      <c r="H325" s="43"/>
      <c r="L325" s="139"/>
      <c r="M325" s="140"/>
      <c r="N325" s="139"/>
      <c r="O325" s="183"/>
    </row>
    <row r="326" spans="1:23" x14ac:dyDescent="0.3">
      <c r="A326" s="89">
        <v>221</v>
      </c>
      <c r="B326" s="32">
        <v>2121</v>
      </c>
      <c r="C326" s="32" t="s">
        <v>18</v>
      </c>
      <c r="D326" s="90"/>
      <c r="E326" s="32" t="str">
        <f t="shared" ref="E326:E331" si="181">CONCATENATE(C326,D326)</f>
        <v>X</v>
      </c>
      <c r="F326" s="32" t="s">
        <v>119</v>
      </c>
      <c r="G326" s="32">
        <v>2</v>
      </c>
      <c r="H326" s="32" t="str">
        <f t="shared" ref="H326:H331" si="182">CONCATENATE(F326,"/",G326)</f>
        <v>XXX143/2</v>
      </c>
      <c r="I326" s="204" t="s">
        <v>65</v>
      </c>
      <c r="J326" s="90" t="s">
        <v>64</v>
      </c>
      <c r="K326" s="169">
        <v>0.17986111111111111</v>
      </c>
      <c r="L326" s="170">
        <v>0.18055555555555555</v>
      </c>
      <c r="M326" s="32" t="s">
        <v>40</v>
      </c>
      <c r="N326" s="170">
        <v>0.21944444444444444</v>
      </c>
      <c r="O326" s="32" t="s">
        <v>21</v>
      </c>
      <c r="P326" s="32" t="str">
        <f t="shared" ref="P326:P341" si="183">IF(M327=O326,"OK","POZOR")</f>
        <v>OK</v>
      </c>
      <c r="Q326" s="67">
        <f t="shared" ref="Q326:Q342" si="184">IF(ISNUMBER(G326),N326-L326,IF(F326="přejezd",N326-L326,0))</f>
        <v>3.888888888888889E-2</v>
      </c>
      <c r="R326" s="67">
        <f t="shared" ref="R326:R342" si="185">IF(ISNUMBER(G326),L326-K326,0)</f>
        <v>6.9444444444444198E-4</v>
      </c>
      <c r="S326" s="67">
        <f t="shared" ref="S326:S342" si="186">Q326+R326</f>
        <v>3.9583333333333331E-2</v>
      </c>
      <c r="T326" s="67"/>
      <c r="U326" s="32">
        <v>30.6</v>
      </c>
      <c r="V326" s="32">
        <f>INDEX('Počty dní'!F:J,MATCH(E326,'Počty dní'!C:C,0),4)</f>
        <v>47</v>
      </c>
      <c r="W326" s="33">
        <f t="shared" ref="W326:W331" si="187">V326*U326</f>
        <v>1438.2</v>
      </c>
    </row>
    <row r="327" spans="1:23" x14ac:dyDescent="0.3">
      <c r="A327" s="171">
        <v>221</v>
      </c>
      <c r="B327" s="35">
        <v>2121</v>
      </c>
      <c r="C327" s="34" t="s">
        <v>18</v>
      </c>
      <c r="D327" s="103"/>
      <c r="E327" s="34" t="str">
        <f t="shared" si="181"/>
        <v>X</v>
      </c>
      <c r="F327" s="34" t="s">
        <v>119</v>
      </c>
      <c r="G327" s="34">
        <v>1</v>
      </c>
      <c r="H327" s="34" t="str">
        <f t="shared" si="182"/>
        <v>XXX143/1</v>
      </c>
      <c r="I327" s="206" t="s">
        <v>65</v>
      </c>
      <c r="J327" s="103" t="s">
        <v>64</v>
      </c>
      <c r="K327" s="104">
        <v>0.23402777777777781</v>
      </c>
      <c r="L327" s="105">
        <v>0.23472222222222219</v>
      </c>
      <c r="M327" s="34" t="s">
        <v>21</v>
      </c>
      <c r="N327" s="105">
        <v>0.24236111111111111</v>
      </c>
      <c r="O327" s="34" t="s">
        <v>38</v>
      </c>
      <c r="P327" s="35" t="str">
        <f t="shared" si="183"/>
        <v>OK</v>
      </c>
      <c r="Q327" s="36">
        <f t="shared" si="184"/>
        <v>7.6388888888889173E-3</v>
      </c>
      <c r="R327" s="36">
        <f t="shared" si="185"/>
        <v>6.9444444444438647E-4</v>
      </c>
      <c r="S327" s="36">
        <f t="shared" si="186"/>
        <v>8.3333333333333037E-3</v>
      </c>
      <c r="T327" s="36">
        <f t="shared" ref="T327:T342" si="188">K327-N326</f>
        <v>1.4583333333333365E-2</v>
      </c>
      <c r="U327" s="35">
        <v>8.9</v>
      </c>
      <c r="V327" s="35">
        <f>INDEX('Počty dní'!F:J,MATCH(E327,'Počty dní'!C:C,0),4)</f>
        <v>47</v>
      </c>
      <c r="W327" s="65">
        <f t="shared" si="187"/>
        <v>418.3</v>
      </c>
    </row>
    <row r="328" spans="1:23" x14ac:dyDescent="0.3">
      <c r="A328" s="171">
        <v>221</v>
      </c>
      <c r="B328" s="35">
        <v>2121</v>
      </c>
      <c r="C328" s="34" t="s">
        <v>18</v>
      </c>
      <c r="D328" s="103"/>
      <c r="E328" s="34" t="str">
        <f t="shared" si="181"/>
        <v>X</v>
      </c>
      <c r="F328" s="34" t="s">
        <v>119</v>
      </c>
      <c r="G328" s="34">
        <v>4</v>
      </c>
      <c r="H328" s="34" t="str">
        <f t="shared" si="182"/>
        <v>XXX143/4</v>
      </c>
      <c r="I328" s="206" t="s">
        <v>65</v>
      </c>
      <c r="J328" s="103" t="s">
        <v>64</v>
      </c>
      <c r="K328" s="104">
        <v>0.24513888888888888</v>
      </c>
      <c r="L328" s="105">
        <v>0.24583333333333335</v>
      </c>
      <c r="M328" s="34" t="s">
        <v>38</v>
      </c>
      <c r="N328" s="105">
        <v>0.26111111111111113</v>
      </c>
      <c r="O328" s="34" t="s">
        <v>21</v>
      </c>
      <c r="P328" s="35" t="str">
        <f t="shared" si="183"/>
        <v>OK</v>
      </c>
      <c r="Q328" s="36">
        <f t="shared" si="184"/>
        <v>1.5277777777777779E-2</v>
      </c>
      <c r="R328" s="36">
        <f t="shared" si="185"/>
        <v>6.9444444444446973E-4</v>
      </c>
      <c r="S328" s="36">
        <f t="shared" si="186"/>
        <v>1.5972222222222249E-2</v>
      </c>
      <c r="T328" s="36">
        <f t="shared" si="188"/>
        <v>2.7777777777777679E-3</v>
      </c>
      <c r="U328" s="35">
        <v>10.5</v>
      </c>
      <c r="V328" s="35">
        <f>INDEX('Počty dní'!F:J,MATCH(E328,'Počty dní'!C:C,0),4)</f>
        <v>47</v>
      </c>
      <c r="W328" s="65">
        <f t="shared" si="187"/>
        <v>493.5</v>
      </c>
    </row>
    <row r="329" spans="1:23" x14ac:dyDescent="0.3">
      <c r="A329" s="171">
        <v>221</v>
      </c>
      <c r="B329" s="35">
        <v>2121</v>
      </c>
      <c r="C329" s="34" t="s">
        <v>18</v>
      </c>
      <c r="D329" s="103"/>
      <c r="E329" s="34" t="str">
        <f t="shared" si="181"/>
        <v>X</v>
      </c>
      <c r="F329" s="34" t="s">
        <v>119</v>
      </c>
      <c r="G329" s="34">
        <v>3</v>
      </c>
      <c r="H329" s="34" t="str">
        <f t="shared" si="182"/>
        <v>XXX143/3</v>
      </c>
      <c r="I329" s="206" t="s">
        <v>65</v>
      </c>
      <c r="J329" s="103" t="s">
        <v>64</v>
      </c>
      <c r="K329" s="104">
        <v>0.26805555555555555</v>
      </c>
      <c r="L329" s="105">
        <v>0.26944444444444443</v>
      </c>
      <c r="M329" s="34" t="s">
        <v>21</v>
      </c>
      <c r="N329" s="105">
        <v>0.30208333333333331</v>
      </c>
      <c r="O329" s="34" t="s">
        <v>39</v>
      </c>
      <c r="P329" s="35" t="str">
        <f t="shared" si="183"/>
        <v>OK</v>
      </c>
      <c r="Q329" s="36">
        <f t="shared" si="184"/>
        <v>3.2638888888888884E-2</v>
      </c>
      <c r="R329" s="36">
        <f t="shared" si="185"/>
        <v>1.388888888888884E-3</v>
      </c>
      <c r="S329" s="36">
        <f t="shared" si="186"/>
        <v>3.4027777777777768E-2</v>
      </c>
      <c r="T329" s="36">
        <f t="shared" si="188"/>
        <v>6.9444444444444198E-3</v>
      </c>
      <c r="U329" s="35">
        <v>27.7</v>
      </c>
      <c r="V329" s="35">
        <f>INDEX('Počty dní'!F:J,MATCH(E329,'Počty dní'!C:C,0),4)</f>
        <v>47</v>
      </c>
      <c r="W329" s="65">
        <f t="shared" si="187"/>
        <v>1301.8999999999999</v>
      </c>
    </row>
    <row r="330" spans="1:23" x14ac:dyDescent="0.3">
      <c r="A330" s="171">
        <v>221</v>
      </c>
      <c r="B330" s="35">
        <v>2121</v>
      </c>
      <c r="C330" s="34" t="s">
        <v>18</v>
      </c>
      <c r="D330" s="103"/>
      <c r="E330" s="34" t="str">
        <f>CONCATENATE(C330,D330)</f>
        <v>X</v>
      </c>
      <c r="F330" s="34" t="s">
        <v>119</v>
      </c>
      <c r="G330" s="34">
        <v>10</v>
      </c>
      <c r="H330" s="34" t="str">
        <f>CONCATENATE(F330,"/",G330)</f>
        <v>XXX143/10</v>
      </c>
      <c r="I330" s="206" t="s">
        <v>65</v>
      </c>
      <c r="J330" s="103" t="s">
        <v>64</v>
      </c>
      <c r="K330" s="104">
        <v>0.30208333333333331</v>
      </c>
      <c r="L330" s="105">
        <v>0.30277777777777776</v>
      </c>
      <c r="M330" s="34" t="s">
        <v>39</v>
      </c>
      <c r="N330" s="105">
        <v>0.3125</v>
      </c>
      <c r="O330" s="34" t="s">
        <v>36</v>
      </c>
      <c r="P330" s="35" t="str">
        <f t="shared" si="183"/>
        <v>OK</v>
      </c>
      <c r="Q330" s="36">
        <f t="shared" si="184"/>
        <v>9.7222222222222432E-3</v>
      </c>
      <c r="R330" s="36">
        <f t="shared" si="185"/>
        <v>6.9444444444444198E-4</v>
      </c>
      <c r="S330" s="36">
        <f t="shared" si="186"/>
        <v>1.0416666666666685E-2</v>
      </c>
      <c r="T330" s="36">
        <f t="shared" si="188"/>
        <v>0</v>
      </c>
      <c r="U330" s="35">
        <v>8</v>
      </c>
      <c r="V330" s="35">
        <f>INDEX('Počty dní'!F:J,MATCH(E330,'Počty dní'!C:C,0),4)</f>
        <v>47</v>
      </c>
      <c r="W330" s="65">
        <f>V330*U330</f>
        <v>376</v>
      </c>
    </row>
    <row r="331" spans="1:23" x14ac:dyDescent="0.3">
      <c r="A331" s="171">
        <v>221</v>
      </c>
      <c r="B331" s="35">
        <v>2121</v>
      </c>
      <c r="C331" s="34" t="s">
        <v>18</v>
      </c>
      <c r="D331" s="103"/>
      <c r="E331" s="34" t="str">
        <f t="shared" si="181"/>
        <v>X</v>
      </c>
      <c r="F331" s="34" t="s">
        <v>119</v>
      </c>
      <c r="G331" s="34">
        <v>12</v>
      </c>
      <c r="H331" s="34" t="str">
        <f t="shared" si="182"/>
        <v>XXX143/12</v>
      </c>
      <c r="I331" s="206" t="s">
        <v>65</v>
      </c>
      <c r="J331" s="103" t="s">
        <v>64</v>
      </c>
      <c r="K331" s="104">
        <v>0.3979166666666667</v>
      </c>
      <c r="L331" s="105">
        <v>0.39930555555555558</v>
      </c>
      <c r="M331" s="34" t="s">
        <v>36</v>
      </c>
      <c r="N331" s="105">
        <v>0.42777777777777781</v>
      </c>
      <c r="O331" s="34" t="s">
        <v>21</v>
      </c>
      <c r="P331" s="35" t="str">
        <f t="shared" si="183"/>
        <v>OK</v>
      </c>
      <c r="Q331" s="36">
        <f t="shared" si="184"/>
        <v>2.8472222222222232E-2</v>
      </c>
      <c r="R331" s="36">
        <f t="shared" si="185"/>
        <v>1.388888888888884E-3</v>
      </c>
      <c r="S331" s="36">
        <f t="shared" si="186"/>
        <v>2.9861111111111116E-2</v>
      </c>
      <c r="T331" s="36">
        <f t="shared" si="188"/>
        <v>8.5416666666666696E-2</v>
      </c>
      <c r="U331" s="35">
        <v>21.7</v>
      </c>
      <c r="V331" s="35">
        <f>INDEX('Počty dní'!F:J,MATCH(E331,'Počty dní'!C:C,0),4)</f>
        <v>47</v>
      </c>
      <c r="W331" s="65">
        <f t="shared" si="187"/>
        <v>1019.9</v>
      </c>
    </row>
    <row r="332" spans="1:23" x14ac:dyDescent="0.3">
      <c r="A332" s="171">
        <v>221</v>
      </c>
      <c r="B332" s="35">
        <v>2121</v>
      </c>
      <c r="C332" s="34" t="s">
        <v>18</v>
      </c>
      <c r="D332" s="103"/>
      <c r="E332" s="34" t="str">
        <f>CONCATENATE(C332,D332)</f>
        <v>X</v>
      </c>
      <c r="F332" s="34" t="s">
        <v>111</v>
      </c>
      <c r="G332" s="34">
        <v>22</v>
      </c>
      <c r="H332" s="34" t="str">
        <f>CONCATENATE(F332,"/",G332)</f>
        <v>XXX130/22</v>
      </c>
      <c r="I332" s="206" t="s">
        <v>64</v>
      </c>
      <c r="J332" s="103" t="s">
        <v>64</v>
      </c>
      <c r="K332" s="104">
        <v>0.46180555555555558</v>
      </c>
      <c r="L332" s="105">
        <v>0.46527777777777773</v>
      </c>
      <c r="M332" s="34" t="s">
        <v>21</v>
      </c>
      <c r="N332" s="105">
        <v>0.49652777777777773</v>
      </c>
      <c r="O332" s="34" t="s">
        <v>60</v>
      </c>
      <c r="P332" s="35" t="str">
        <f t="shared" si="183"/>
        <v>OK</v>
      </c>
      <c r="Q332" s="36">
        <f t="shared" si="184"/>
        <v>3.125E-2</v>
      </c>
      <c r="R332" s="36">
        <f t="shared" si="185"/>
        <v>3.4722222222221544E-3</v>
      </c>
      <c r="S332" s="36">
        <f t="shared" si="186"/>
        <v>3.4722222222222154E-2</v>
      </c>
      <c r="T332" s="36">
        <f t="shared" si="188"/>
        <v>3.4027777777777768E-2</v>
      </c>
      <c r="U332" s="35">
        <v>27.7</v>
      </c>
      <c r="V332" s="35">
        <f>INDEX('Počty dní'!F:J,MATCH(E332,'Počty dní'!C:C,0),4)</f>
        <v>47</v>
      </c>
      <c r="W332" s="65">
        <f>V332*U332</f>
        <v>1301.8999999999999</v>
      </c>
    </row>
    <row r="333" spans="1:23" x14ac:dyDescent="0.3">
      <c r="A333" s="171">
        <v>221</v>
      </c>
      <c r="B333" s="35">
        <v>2121</v>
      </c>
      <c r="C333" s="34" t="s">
        <v>18</v>
      </c>
      <c r="D333" s="103"/>
      <c r="E333" s="34" t="str">
        <f>CONCATENATE(C333,D333)</f>
        <v>X</v>
      </c>
      <c r="F333" s="34" t="s">
        <v>111</v>
      </c>
      <c r="G333" s="34">
        <v>23</v>
      </c>
      <c r="H333" s="34" t="str">
        <f>CONCATENATE(F333,"/",G333)</f>
        <v>XXX130/23</v>
      </c>
      <c r="I333" s="206" t="s">
        <v>64</v>
      </c>
      <c r="J333" s="103" t="s">
        <v>64</v>
      </c>
      <c r="K333" s="104">
        <v>0.5</v>
      </c>
      <c r="L333" s="105">
        <v>0.50347222222222221</v>
      </c>
      <c r="M333" s="34" t="s">
        <v>60</v>
      </c>
      <c r="N333" s="105">
        <v>0.53472222222222221</v>
      </c>
      <c r="O333" s="34" t="s">
        <v>21</v>
      </c>
      <c r="P333" s="35" t="str">
        <f t="shared" si="183"/>
        <v>OK</v>
      </c>
      <c r="Q333" s="36">
        <f t="shared" si="184"/>
        <v>3.125E-2</v>
      </c>
      <c r="R333" s="36">
        <f t="shared" si="185"/>
        <v>3.4722222222222099E-3</v>
      </c>
      <c r="S333" s="36">
        <f t="shared" si="186"/>
        <v>3.472222222222221E-2</v>
      </c>
      <c r="T333" s="36">
        <f t="shared" si="188"/>
        <v>3.4722222222222654E-3</v>
      </c>
      <c r="U333" s="35">
        <v>27.7</v>
      </c>
      <c r="V333" s="35">
        <f>INDEX('Počty dní'!F:J,MATCH(E333,'Počty dní'!C:C,0),4)</f>
        <v>47</v>
      </c>
      <c r="W333" s="65">
        <f>V333*U333</f>
        <v>1301.8999999999999</v>
      </c>
    </row>
    <row r="334" spans="1:23" x14ac:dyDescent="0.3">
      <c r="A334" s="171">
        <v>221</v>
      </c>
      <c r="B334" s="35">
        <v>2121</v>
      </c>
      <c r="C334" s="34" t="s">
        <v>18</v>
      </c>
      <c r="D334" s="103"/>
      <c r="E334" s="34" t="str">
        <f t="shared" ref="E334:E342" si="189">CONCATENATE(C334,D334)</f>
        <v>X</v>
      </c>
      <c r="F334" s="34" t="s">
        <v>112</v>
      </c>
      <c r="G334" s="34">
        <v>19</v>
      </c>
      <c r="H334" s="34" t="str">
        <f t="shared" ref="H334:H342" si="190">CONCATENATE(F334,"/",G334)</f>
        <v>XXX136/19</v>
      </c>
      <c r="I334" s="206" t="s">
        <v>64</v>
      </c>
      <c r="J334" s="103" t="s">
        <v>64</v>
      </c>
      <c r="K334" s="104">
        <v>0.55555555555555558</v>
      </c>
      <c r="L334" s="105">
        <v>0.55833333333333335</v>
      </c>
      <c r="M334" s="34" t="s">
        <v>21</v>
      </c>
      <c r="N334" s="105">
        <v>0.58124999999999993</v>
      </c>
      <c r="O334" s="34" t="s">
        <v>57</v>
      </c>
      <c r="P334" s="35" t="str">
        <f t="shared" si="183"/>
        <v>OK</v>
      </c>
      <c r="Q334" s="36">
        <f t="shared" si="184"/>
        <v>2.2916666666666585E-2</v>
      </c>
      <c r="R334" s="36">
        <f t="shared" si="185"/>
        <v>2.7777777777777679E-3</v>
      </c>
      <c r="S334" s="36">
        <f t="shared" si="186"/>
        <v>2.5694444444444353E-2</v>
      </c>
      <c r="T334" s="36">
        <f t="shared" si="188"/>
        <v>2.083333333333337E-2</v>
      </c>
      <c r="U334" s="35">
        <v>19.5</v>
      </c>
      <c r="V334" s="35">
        <f>INDEX('Počty dní'!F:J,MATCH(E334,'Počty dní'!C:C,0),4)</f>
        <v>47</v>
      </c>
      <c r="W334" s="65">
        <f t="shared" ref="W334:W342" si="191">V334*U334</f>
        <v>916.5</v>
      </c>
    </row>
    <row r="335" spans="1:23" x14ac:dyDescent="0.3">
      <c r="A335" s="171">
        <v>221</v>
      </c>
      <c r="B335" s="35">
        <v>2121</v>
      </c>
      <c r="C335" s="34" t="s">
        <v>18</v>
      </c>
      <c r="D335" s="103"/>
      <c r="E335" s="34" t="str">
        <f t="shared" si="189"/>
        <v>X</v>
      </c>
      <c r="F335" s="34" t="s">
        <v>112</v>
      </c>
      <c r="G335" s="34">
        <v>20</v>
      </c>
      <c r="H335" s="34" t="str">
        <f t="shared" si="190"/>
        <v>XXX136/20</v>
      </c>
      <c r="I335" s="206" t="s">
        <v>64</v>
      </c>
      <c r="J335" s="103" t="s">
        <v>64</v>
      </c>
      <c r="K335" s="104">
        <v>0.58124999999999993</v>
      </c>
      <c r="L335" s="105">
        <v>0.58333333333333337</v>
      </c>
      <c r="M335" s="34" t="s">
        <v>57</v>
      </c>
      <c r="N335" s="105">
        <v>0.60833333333333328</v>
      </c>
      <c r="O335" s="34" t="s">
        <v>21</v>
      </c>
      <c r="P335" s="35" t="str">
        <f t="shared" si="183"/>
        <v>OK</v>
      </c>
      <c r="Q335" s="36">
        <f t="shared" si="184"/>
        <v>2.4999999999999911E-2</v>
      </c>
      <c r="R335" s="36">
        <f t="shared" si="185"/>
        <v>2.083333333333437E-3</v>
      </c>
      <c r="S335" s="36">
        <f t="shared" si="186"/>
        <v>2.7083333333333348E-2</v>
      </c>
      <c r="T335" s="36">
        <f t="shared" si="188"/>
        <v>0</v>
      </c>
      <c r="U335" s="35">
        <v>19.5</v>
      </c>
      <c r="V335" s="35">
        <f>INDEX('Počty dní'!F:J,MATCH(E335,'Počty dní'!C:C,0),4)</f>
        <v>47</v>
      </c>
      <c r="W335" s="65">
        <f t="shared" si="191"/>
        <v>916.5</v>
      </c>
    </row>
    <row r="336" spans="1:23" x14ac:dyDescent="0.3">
      <c r="A336" s="171">
        <v>221</v>
      </c>
      <c r="B336" s="35">
        <v>2121</v>
      </c>
      <c r="C336" s="34" t="s">
        <v>18</v>
      </c>
      <c r="D336" s="103"/>
      <c r="E336" s="34" t="str">
        <f t="shared" si="189"/>
        <v>X</v>
      </c>
      <c r="F336" s="34" t="s">
        <v>119</v>
      </c>
      <c r="G336" s="34">
        <v>17</v>
      </c>
      <c r="H336" s="34" t="str">
        <f t="shared" si="190"/>
        <v>XXX143/17</v>
      </c>
      <c r="I336" s="206" t="s">
        <v>64</v>
      </c>
      <c r="J336" s="103" t="s">
        <v>64</v>
      </c>
      <c r="K336" s="104">
        <v>0.60972222222222217</v>
      </c>
      <c r="L336" s="105">
        <v>0.61319444444444449</v>
      </c>
      <c r="M336" s="34" t="s">
        <v>21</v>
      </c>
      <c r="N336" s="105">
        <v>0.65347222222222223</v>
      </c>
      <c r="O336" s="34" t="s">
        <v>39</v>
      </c>
      <c r="P336" s="35" t="str">
        <f t="shared" si="183"/>
        <v>OK</v>
      </c>
      <c r="Q336" s="36">
        <f t="shared" si="184"/>
        <v>4.0277777777777746E-2</v>
      </c>
      <c r="R336" s="36">
        <f t="shared" si="185"/>
        <v>3.4722222222223209E-3</v>
      </c>
      <c r="S336" s="36">
        <f>Q336+R336</f>
        <v>4.3750000000000067E-2</v>
      </c>
      <c r="T336" s="36">
        <f>K336-N335</f>
        <v>1.388888888888884E-3</v>
      </c>
      <c r="U336" s="35">
        <v>29.7</v>
      </c>
      <c r="V336" s="35">
        <f>INDEX('Počty dní'!F:J,MATCH(E336,'Počty dní'!C:C,0),4)</f>
        <v>47</v>
      </c>
      <c r="W336" s="65">
        <f t="shared" si="191"/>
        <v>1395.8999999999999</v>
      </c>
    </row>
    <row r="337" spans="1:23" x14ac:dyDescent="0.3">
      <c r="A337" s="171">
        <v>221</v>
      </c>
      <c r="B337" s="35">
        <v>2121</v>
      </c>
      <c r="C337" s="34" t="s">
        <v>18</v>
      </c>
      <c r="D337" s="103"/>
      <c r="E337" s="34" t="str">
        <f t="shared" si="189"/>
        <v>X</v>
      </c>
      <c r="F337" s="34" t="s">
        <v>119</v>
      </c>
      <c r="G337" s="34">
        <v>28</v>
      </c>
      <c r="H337" s="34" t="str">
        <f t="shared" si="190"/>
        <v>XXX143/28</v>
      </c>
      <c r="I337" s="206" t="s">
        <v>65</v>
      </c>
      <c r="J337" s="103" t="s">
        <v>64</v>
      </c>
      <c r="K337" s="104">
        <v>0.67708333333333337</v>
      </c>
      <c r="L337" s="105">
        <v>0.6777777777777777</v>
      </c>
      <c r="M337" s="34" t="s">
        <v>39</v>
      </c>
      <c r="N337" s="105">
        <v>0.71944444444444444</v>
      </c>
      <c r="O337" s="34" t="s">
        <v>21</v>
      </c>
      <c r="P337" s="35" t="str">
        <f t="shared" si="183"/>
        <v>OK</v>
      </c>
      <c r="Q337" s="36">
        <f t="shared" si="184"/>
        <v>4.1666666666666741E-2</v>
      </c>
      <c r="R337" s="36">
        <f t="shared" si="185"/>
        <v>6.9444444444433095E-4</v>
      </c>
      <c r="S337" s="36">
        <f>Q337+R337</f>
        <v>4.2361111111111072E-2</v>
      </c>
      <c r="T337" s="36">
        <f>K337-N336</f>
        <v>2.3611111111111138E-2</v>
      </c>
      <c r="U337" s="35">
        <v>29.7</v>
      </c>
      <c r="V337" s="35">
        <f>INDEX('Počty dní'!F:J,MATCH(E337,'Počty dní'!C:C,0),4)</f>
        <v>47</v>
      </c>
      <c r="W337" s="65">
        <f t="shared" si="191"/>
        <v>1395.8999999999999</v>
      </c>
    </row>
    <row r="338" spans="1:23" x14ac:dyDescent="0.3">
      <c r="A338" s="171">
        <v>221</v>
      </c>
      <c r="B338" s="35">
        <v>2121</v>
      </c>
      <c r="C338" s="34" t="s">
        <v>18</v>
      </c>
      <c r="D338" s="103"/>
      <c r="E338" s="34" t="str">
        <f>CONCATENATE(C338,D338)</f>
        <v>X</v>
      </c>
      <c r="F338" s="34" t="s">
        <v>112</v>
      </c>
      <c r="G338" s="34">
        <v>27</v>
      </c>
      <c r="H338" s="34" t="str">
        <f>CONCATENATE(F338,"/",G338)</f>
        <v>XXX136/27</v>
      </c>
      <c r="I338" s="206" t="s">
        <v>65</v>
      </c>
      <c r="J338" s="103" t="s">
        <v>64</v>
      </c>
      <c r="K338" s="104">
        <v>0.72222222222222221</v>
      </c>
      <c r="L338" s="105">
        <v>0.72499999999999998</v>
      </c>
      <c r="M338" s="34" t="s">
        <v>21</v>
      </c>
      <c r="N338" s="105">
        <v>0.74791666666666667</v>
      </c>
      <c r="O338" s="34" t="s">
        <v>57</v>
      </c>
      <c r="P338" s="35" t="str">
        <f t="shared" si="183"/>
        <v>OK</v>
      </c>
      <c r="Q338" s="36">
        <f t="shared" si="184"/>
        <v>2.2916666666666696E-2</v>
      </c>
      <c r="R338" s="36">
        <f t="shared" si="185"/>
        <v>2.7777777777777679E-3</v>
      </c>
      <c r="S338" s="36">
        <f>Q338+R338</f>
        <v>2.5694444444444464E-2</v>
      </c>
      <c r="T338" s="36">
        <f>K338-N337</f>
        <v>2.7777777777777679E-3</v>
      </c>
      <c r="U338" s="35">
        <v>19.5</v>
      </c>
      <c r="V338" s="35">
        <f>INDEX('Počty dní'!F:J,MATCH(E338,'Počty dní'!C:C,0),4)</f>
        <v>47</v>
      </c>
      <c r="W338" s="65">
        <f t="shared" si="191"/>
        <v>916.5</v>
      </c>
    </row>
    <row r="339" spans="1:23" x14ac:dyDescent="0.3">
      <c r="A339" s="171">
        <v>221</v>
      </c>
      <c r="B339" s="35">
        <v>2121</v>
      </c>
      <c r="C339" s="34" t="s">
        <v>18</v>
      </c>
      <c r="D339" s="103"/>
      <c r="E339" s="34" t="str">
        <f>CONCATENATE(C339,D339)</f>
        <v>X</v>
      </c>
      <c r="F339" s="34" t="s">
        <v>112</v>
      </c>
      <c r="G339" s="34">
        <v>28</v>
      </c>
      <c r="H339" s="34" t="str">
        <f>CONCATENATE(F339,"/",G339)</f>
        <v>XXX136/28</v>
      </c>
      <c r="I339" s="206" t="s">
        <v>65</v>
      </c>
      <c r="J339" s="103" t="s">
        <v>64</v>
      </c>
      <c r="K339" s="104">
        <v>0.74930555555555556</v>
      </c>
      <c r="L339" s="105">
        <v>0.75</v>
      </c>
      <c r="M339" s="34" t="s">
        <v>57</v>
      </c>
      <c r="N339" s="105">
        <v>0.77500000000000002</v>
      </c>
      <c r="O339" s="34" t="s">
        <v>21</v>
      </c>
      <c r="P339" s="35" t="str">
        <f t="shared" si="183"/>
        <v>OK</v>
      </c>
      <c r="Q339" s="36">
        <f t="shared" si="184"/>
        <v>2.5000000000000022E-2</v>
      </c>
      <c r="R339" s="36">
        <f t="shared" si="185"/>
        <v>6.9444444444444198E-4</v>
      </c>
      <c r="S339" s="36">
        <f t="shared" si="186"/>
        <v>2.5694444444444464E-2</v>
      </c>
      <c r="T339" s="36">
        <f t="shared" si="188"/>
        <v>1.388888888888884E-3</v>
      </c>
      <c r="U339" s="35">
        <v>19.5</v>
      </c>
      <c r="V339" s="35">
        <f>INDEX('Počty dní'!F:J,MATCH(E339,'Počty dní'!C:C,0),4)</f>
        <v>47</v>
      </c>
      <c r="W339" s="65">
        <f t="shared" si="191"/>
        <v>916.5</v>
      </c>
    </row>
    <row r="340" spans="1:23" x14ac:dyDescent="0.3">
      <c r="A340" s="171">
        <v>221</v>
      </c>
      <c r="B340" s="35">
        <v>2121</v>
      </c>
      <c r="C340" s="34" t="s">
        <v>18</v>
      </c>
      <c r="D340" s="103"/>
      <c r="E340" s="34" t="str">
        <f t="shared" si="189"/>
        <v>X</v>
      </c>
      <c r="F340" s="34" t="s">
        <v>119</v>
      </c>
      <c r="G340" s="34">
        <v>25</v>
      </c>
      <c r="H340" s="34" t="str">
        <f t="shared" si="190"/>
        <v>XXX143/25</v>
      </c>
      <c r="I340" s="206" t="s">
        <v>65</v>
      </c>
      <c r="J340" s="103" t="s">
        <v>64</v>
      </c>
      <c r="K340" s="104">
        <v>0.77638888888888891</v>
      </c>
      <c r="L340" s="105">
        <v>0.77986111111111101</v>
      </c>
      <c r="M340" s="34" t="s">
        <v>21</v>
      </c>
      <c r="N340" s="105">
        <v>0.81805555555555554</v>
      </c>
      <c r="O340" s="34" t="s">
        <v>40</v>
      </c>
      <c r="P340" s="35" t="str">
        <f t="shared" si="183"/>
        <v>OK</v>
      </c>
      <c r="Q340" s="36">
        <f t="shared" si="184"/>
        <v>3.8194444444444531E-2</v>
      </c>
      <c r="R340" s="36">
        <f t="shared" si="185"/>
        <v>3.4722222222220989E-3</v>
      </c>
      <c r="S340" s="36">
        <f t="shared" si="186"/>
        <v>4.166666666666663E-2</v>
      </c>
      <c r="T340" s="36">
        <f t="shared" si="188"/>
        <v>1.388888888888884E-3</v>
      </c>
      <c r="U340" s="35">
        <v>29.6</v>
      </c>
      <c r="V340" s="35">
        <f>INDEX('Počty dní'!F:J,MATCH(E340,'Počty dní'!C:C,0),4)</f>
        <v>47</v>
      </c>
      <c r="W340" s="65">
        <f t="shared" si="191"/>
        <v>1391.2</v>
      </c>
    </row>
    <row r="341" spans="1:23" x14ac:dyDescent="0.3">
      <c r="A341" s="171">
        <v>221</v>
      </c>
      <c r="B341" s="35">
        <v>2121</v>
      </c>
      <c r="C341" s="34" t="s">
        <v>18</v>
      </c>
      <c r="D341" s="103"/>
      <c r="E341" s="34" t="str">
        <f t="shared" si="189"/>
        <v>X</v>
      </c>
      <c r="F341" s="34" t="s">
        <v>119</v>
      </c>
      <c r="G341" s="34">
        <v>30</v>
      </c>
      <c r="H341" s="34" t="str">
        <f t="shared" si="190"/>
        <v>XXX143/30</v>
      </c>
      <c r="I341" s="206" t="s">
        <v>65</v>
      </c>
      <c r="J341" s="103" t="s">
        <v>64</v>
      </c>
      <c r="K341" s="104">
        <v>0.8534722222222223</v>
      </c>
      <c r="L341" s="105">
        <v>0.85416666666666663</v>
      </c>
      <c r="M341" s="34" t="s">
        <v>40</v>
      </c>
      <c r="N341" s="105">
        <v>0.88611111111111107</v>
      </c>
      <c r="O341" s="34" t="s">
        <v>21</v>
      </c>
      <c r="P341" s="35" t="str">
        <f t="shared" si="183"/>
        <v>OK</v>
      </c>
      <c r="Q341" s="36">
        <f t="shared" si="184"/>
        <v>3.1944444444444442E-2</v>
      </c>
      <c r="R341" s="36">
        <f t="shared" si="185"/>
        <v>6.9444444444433095E-4</v>
      </c>
      <c r="S341" s="36">
        <f t="shared" si="186"/>
        <v>3.2638888888888773E-2</v>
      </c>
      <c r="T341" s="36">
        <f t="shared" si="188"/>
        <v>3.5416666666666763E-2</v>
      </c>
      <c r="U341" s="35">
        <v>24.5</v>
      </c>
      <c r="V341" s="35">
        <f>INDEX('Počty dní'!F:J,MATCH(E341,'Počty dní'!C:C,0),4)</f>
        <v>47</v>
      </c>
      <c r="W341" s="65">
        <f t="shared" si="191"/>
        <v>1151.5</v>
      </c>
    </row>
    <row r="342" spans="1:23" ht="15" thickBot="1" x14ac:dyDescent="0.35">
      <c r="A342" s="172">
        <v>221</v>
      </c>
      <c r="B342" s="37">
        <v>2121</v>
      </c>
      <c r="C342" s="75" t="s">
        <v>18</v>
      </c>
      <c r="D342" s="151"/>
      <c r="E342" s="75" t="str">
        <f t="shared" si="189"/>
        <v>X</v>
      </c>
      <c r="F342" s="75" t="s">
        <v>119</v>
      </c>
      <c r="G342" s="75">
        <v>27</v>
      </c>
      <c r="H342" s="75" t="str">
        <f t="shared" si="190"/>
        <v>XXX143/27</v>
      </c>
      <c r="I342" s="211" t="s">
        <v>65</v>
      </c>
      <c r="J342" s="151" t="s">
        <v>64</v>
      </c>
      <c r="K342" s="173">
        <v>0.93055555555555547</v>
      </c>
      <c r="L342" s="174">
        <v>0.93263888888888891</v>
      </c>
      <c r="M342" s="75" t="s">
        <v>21</v>
      </c>
      <c r="N342" s="174">
        <v>0.95972222222222225</v>
      </c>
      <c r="O342" s="75" t="s">
        <v>40</v>
      </c>
      <c r="P342" s="75"/>
      <c r="Q342" s="68">
        <f t="shared" si="184"/>
        <v>2.7083333333333348E-2</v>
      </c>
      <c r="R342" s="68">
        <f t="shared" si="185"/>
        <v>2.083333333333437E-3</v>
      </c>
      <c r="S342" s="68">
        <f t="shared" si="186"/>
        <v>2.9166666666666785E-2</v>
      </c>
      <c r="T342" s="68">
        <f t="shared" si="188"/>
        <v>4.4444444444444398E-2</v>
      </c>
      <c r="U342" s="37">
        <v>24.5</v>
      </c>
      <c r="V342" s="37">
        <f>INDEX('Počty dní'!F:J,MATCH(E342,'Počty dní'!C:C,0),4)</f>
        <v>47</v>
      </c>
      <c r="W342" s="69">
        <f t="shared" si="191"/>
        <v>1151.5</v>
      </c>
    </row>
    <row r="343" spans="1:23" ht="15" thickBot="1" x14ac:dyDescent="0.35">
      <c r="A343" s="115" t="str">
        <f ca="1">CONCATENATE(INDIRECT("R[-3]C[0]",FALSE),"celkem")</f>
        <v>221celkem</v>
      </c>
      <c r="B343" s="70"/>
      <c r="C343" s="70" t="str">
        <f ca="1">INDIRECT("R[-1]C[12]",FALSE)</f>
        <v>Daňkovice</v>
      </c>
      <c r="D343" s="80"/>
      <c r="E343" s="70"/>
      <c r="F343" s="80"/>
      <c r="G343" s="70"/>
      <c r="H343" s="116"/>
      <c r="I343" s="117"/>
      <c r="J343" s="118" t="str">
        <f ca="1">INDIRECT("R[-3]C[0]",FALSE)</f>
        <v>V</v>
      </c>
      <c r="K343" s="119"/>
      <c r="L343" s="120"/>
      <c r="M343" s="121"/>
      <c r="N343" s="120"/>
      <c r="O343" s="122"/>
      <c r="P343" s="70"/>
      <c r="Q343" s="71">
        <f>SUM(Q326:Q342)</f>
        <v>0.47013888888888899</v>
      </c>
      <c r="R343" s="71">
        <f>SUM(R326:R342)</f>
        <v>3.1249999999999806E-2</v>
      </c>
      <c r="S343" s="71">
        <f>SUM(S326:S342)</f>
        <v>0.50138888888888877</v>
      </c>
      <c r="T343" s="71">
        <f>SUM(T326:T342)</f>
        <v>0.27847222222222234</v>
      </c>
      <c r="U343" s="72">
        <f>SUM(U326:U342)</f>
        <v>378.8</v>
      </c>
      <c r="V343" s="73"/>
      <c r="W343" s="74">
        <f>SUM(W326:W342)</f>
        <v>17803.599999999999</v>
      </c>
    </row>
    <row r="344" spans="1:23" x14ac:dyDescent="0.3">
      <c r="C344" s="43"/>
      <c r="D344" s="147"/>
      <c r="E344" s="43"/>
      <c r="H344" s="43"/>
      <c r="L344" s="139"/>
      <c r="M344" s="141"/>
      <c r="N344" s="139"/>
      <c r="O344" s="141"/>
    </row>
    <row r="345" spans="1:23" ht="15" thickBot="1" x14ac:dyDescent="0.35">
      <c r="C345" s="43"/>
      <c r="D345" s="147"/>
      <c r="E345" s="43"/>
      <c r="H345" s="43"/>
      <c r="L345" s="139"/>
      <c r="M345" s="141"/>
      <c r="N345" s="139"/>
      <c r="O345" s="141"/>
    </row>
    <row r="346" spans="1:23" x14ac:dyDescent="0.3">
      <c r="A346" s="89">
        <v>222</v>
      </c>
      <c r="B346" s="32">
        <v>2122</v>
      </c>
      <c r="C346" s="32" t="s">
        <v>18</v>
      </c>
      <c r="D346" s="90"/>
      <c r="E346" s="32" t="str">
        <f t="shared" ref="E346:E353" si="192">CONCATENATE(C346,D346)</f>
        <v>X</v>
      </c>
      <c r="F346" s="32" t="s">
        <v>119</v>
      </c>
      <c r="G346" s="32">
        <v>6</v>
      </c>
      <c r="H346" s="32" t="str">
        <f t="shared" ref="H346:H353" si="193">CONCATENATE(F346,"/",G346)</f>
        <v>XXX143/6</v>
      </c>
      <c r="I346" s="204" t="s">
        <v>64</v>
      </c>
      <c r="J346" s="90" t="s">
        <v>64</v>
      </c>
      <c r="K346" s="169">
        <v>0.26041666666666669</v>
      </c>
      <c r="L346" s="170">
        <v>0.26111111111111113</v>
      </c>
      <c r="M346" s="32" t="s">
        <v>39</v>
      </c>
      <c r="N346" s="170">
        <v>0.30277777777777776</v>
      </c>
      <c r="O346" s="32" t="s">
        <v>21</v>
      </c>
      <c r="P346" s="32" t="str">
        <f t="shared" ref="P346:P352" si="194">IF(M347=O346,"OK","POZOR")</f>
        <v>OK</v>
      </c>
      <c r="Q346" s="67">
        <f t="shared" ref="Q346:Q353" si="195">IF(ISNUMBER(G346),N346-L346,IF(F346="přejezd",N346-L346,0))</f>
        <v>4.166666666666663E-2</v>
      </c>
      <c r="R346" s="67">
        <f t="shared" ref="R346:R353" si="196">IF(ISNUMBER(G346),L346-K346,0)</f>
        <v>6.9444444444444198E-4</v>
      </c>
      <c r="S346" s="67">
        <f t="shared" ref="S346:S353" si="197">Q346+R346</f>
        <v>4.2361111111111072E-2</v>
      </c>
      <c r="T346" s="67"/>
      <c r="U346" s="32">
        <v>29.7</v>
      </c>
      <c r="V346" s="32">
        <f>INDEX('Počty dní'!F:J,MATCH(E346,'Počty dní'!C:C,0),4)</f>
        <v>47</v>
      </c>
      <c r="W346" s="33">
        <f t="shared" ref="W346:W353" si="198">V346*U346</f>
        <v>1395.8999999999999</v>
      </c>
    </row>
    <row r="347" spans="1:23" x14ac:dyDescent="0.3">
      <c r="A347" s="171">
        <v>222</v>
      </c>
      <c r="B347" s="35">
        <v>2122</v>
      </c>
      <c r="C347" s="34" t="s">
        <v>18</v>
      </c>
      <c r="D347" s="103"/>
      <c r="E347" s="34" t="str">
        <f t="shared" si="192"/>
        <v>X</v>
      </c>
      <c r="F347" s="34" t="s">
        <v>134</v>
      </c>
      <c r="G347" s="34">
        <v>9</v>
      </c>
      <c r="H347" s="34" t="str">
        <f t="shared" si="193"/>
        <v>XXX200/9</v>
      </c>
      <c r="I347" s="206" t="s">
        <v>64</v>
      </c>
      <c r="J347" s="97" t="s">
        <v>64</v>
      </c>
      <c r="K347" s="136">
        <v>0.30763888888888891</v>
      </c>
      <c r="L347" s="137">
        <v>0.31111111111111112</v>
      </c>
      <c r="M347" s="98" t="s">
        <v>21</v>
      </c>
      <c r="N347" s="137">
        <v>0.34722222222222227</v>
      </c>
      <c r="O347" s="98" t="s">
        <v>62</v>
      </c>
      <c r="P347" s="35" t="str">
        <f t="shared" si="194"/>
        <v>OK</v>
      </c>
      <c r="Q347" s="36">
        <f t="shared" si="195"/>
        <v>3.6111111111111149E-2</v>
      </c>
      <c r="R347" s="36">
        <f t="shared" si="196"/>
        <v>3.4722222222222099E-3</v>
      </c>
      <c r="S347" s="36">
        <f t="shared" si="197"/>
        <v>3.9583333333333359E-2</v>
      </c>
      <c r="T347" s="36">
        <f t="shared" ref="T347:T353" si="199">K347-N346</f>
        <v>4.8611111111111494E-3</v>
      </c>
      <c r="U347" s="35">
        <v>38.1</v>
      </c>
      <c r="V347" s="35">
        <f>INDEX('Počty dní'!F:J,MATCH(E347,'Počty dní'!C:C,0),4)</f>
        <v>47</v>
      </c>
      <c r="W347" s="65">
        <f t="shared" si="198"/>
        <v>1790.7</v>
      </c>
    </row>
    <row r="348" spans="1:23" x14ac:dyDescent="0.3">
      <c r="A348" s="171">
        <v>222</v>
      </c>
      <c r="B348" s="35">
        <v>2122</v>
      </c>
      <c r="C348" s="34" t="s">
        <v>18</v>
      </c>
      <c r="D348" s="103"/>
      <c r="E348" s="34" t="str">
        <f t="shared" si="192"/>
        <v>X</v>
      </c>
      <c r="F348" s="34" t="s">
        <v>134</v>
      </c>
      <c r="G348" s="34">
        <v>12</v>
      </c>
      <c r="H348" s="34" t="str">
        <f t="shared" si="193"/>
        <v>XXX200/12</v>
      </c>
      <c r="I348" s="206" t="s">
        <v>64</v>
      </c>
      <c r="J348" s="103" t="s">
        <v>64</v>
      </c>
      <c r="K348" s="104">
        <v>0.44097222222222227</v>
      </c>
      <c r="L348" s="105">
        <v>0.44375000000000003</v>
      </c>
      <c r="M348" s="106" t="s">
        <v>62</v>
      </c>
      <c r="N348" s="105">
        <v>0.48055555555555557</v>
      </c>
      <c r="O348" s="98" t="s">
        <v>21</v>
      </c>
      <c r="P348" s="35" t="str">
        <f t="shared" si="194"/>
        <v>OK</v>
      </c>
      <c r="Q348" s="36">
        <f t="shared" si="195"/>
        <v>3.6805555555555536E-2</v>
      </c>
      <c r="R348" s="36">
        <f t="shared" si="196"/>
        <v>2.7777777777777679E-3</v>
      </c>
      <c r="S348" s="36">
        <f t="shared" si="197"/>
        <v>3.9583333333333304E-2</v>
      </c>
      <c r="T348" s="36">
        <f t="shared" si="199"/>
        <v>9.375E-2</v>
      </c>
      <c r="U348" s="35">
        <v>38.1</v>
      </c>
      <c r="V348" s="35">
        <f>INDEX('Počty dní'!F:J,MATCH(E348,'Počty dní'!C:C,0),4)</f>
        <v>47</v>
      </c>
      <c r="W348" s="65">
        <f t="shared" si="198"/>
        <v>1790.7</v>
      </c>
    </row>
    <row r="349" spans="1:23" x14ac:dyDescent="0.3">
      <c r="A349" s="171">
        <v>222</v>
      </c>
      <c r="B349" s="35">
        <v>2122</v>
      </c>
      <c r="C349" s="34" t="s">
        <v>18</v>
      </c>
      <c r="D349" s="103"/>
      <c r="E349" s="34" t="str">
        <f t="shared" si="192"/>
        <v>X</v>
      </c>
      <c r="F349" s="34" t="s">
        <v>119</v>
      </c>
      <c r="G349" s="34">
        <v>13</v>
      </c>
      <c r="H349" s="34" t="str">
        <f t="shared" si="193"/>
        <v>XXX143/13</v>
      </c>
      <c r="I349" s="206" t="s">
        <v>64</v>
      </c>
      <c r="J349" s="103" t="s">
        <v>64</v>
      </c>
      <c r="K349" s="104">
        <v>0.52638888888888891</v>
      </c>
      <c r="L349" s="105">
        <v>0.52986111111111112</v>
      </c>
      <c r="M349" s="34" t="s">
        <v>21</v>
      </c>
      <c r="N349" s="105">
        <v>0.57013888888888886</v>
      </c>
      <c r="O349" s="34" t="s">
        <v>39</v>
      </c>
      <c r="P349" s="35" t="str">
        <f t="shared" si="194"/>
        <v>OK</v>
      </c>
      <c r="Q349" s="36">
        <f t="shared" si="195"/>
        <v>4.0277777777777746E-2</v>
      </c>
      <c r="R349" s="36">
        <f t="shared" si="196"/>
        <v>3.4722222222222099E-3</v>
      </c>
      <c r="S349" s="36">
        <f t="shared" si="197"/>
        <v>4.3749999999999956E-2</v>
      </c>
      <c r="T349" s="36">
        <f t="shared" si="199"/>
        <v>4.5833333333333337E-2</v>
      </c>
      <c r="U349" s="35">
        <v>29.7</v>
      </c>
      <c r="V349" s="35">
        <f>INDEX('Počty dní'!F:J,MATCH(E349,'Počty dní'!C:C,0),4)</f>
        <v>47</v>
      </c>
      <c r="W349" s="65">
        <f t="shared" si="198"/>
        <v>1395.8999999999999</v>
      </c>
    </row>
    <row r="350" spans="1:23" x14ac:dyDescent="0.3">
      <c r="A350" s="171">
        <v>222</v>
      </c>
      <c r="B350" s="35">
        <v>2122</v>
      </c>
      <c r="C350" s="34" t="s">
        <v>18</v>
      </c>
      <c r="D350" s="103"/>
      <c r="E350" s="34" t="str">
        <f t="shared" si="192"/>
        <v>X</v>
      </c>
      <c r="F350" s="34" t="s">
        <v>119</v>
      </c>
      <c r="G350" s="34">
        <v>22</v>
      </c>
      <c r="H350" s="34" t="str">
        <f t="shared" si="193"/>
        <v>XXX143/22</v>
      </c>
      <c r="I350" s="206" t="s">
        <v>65</v>
      </c>
      <c r="J350" s="103" t="s">
        <v>64</v>
      </c>
      <c r="K350" s="104">
        <v>0.59375</v>
      </c>
      <c r="L350" s="105">
        <v>0.59444444444444444</v>
      </c>
      <c r="M350" s="34" t="s">
        <v>39</v>
      </c>
      <c r="N350" s="105">
        <v>0.63611111111111118</v>
      </c>
      <c r="O350" s="34" t="s">
        <v>21</v>
      </c>
      <c r="P350" s="35" t="str">
        <f t="shared" si="194"/>
        <v>OK</v>
      </c>
      <c r="Q350" s="36">
        <f t="shared" si="195"/>
        <v>4.1666666666666741E-2</v>
      </c>
      <c r="R350" s="36">
        <f t="shared" si="196"/>
        <v>6.9444444444444198E-4</v>
      </c>
      <c r="S350" s="36">
        <f t="shared" si="197"/>
        <v>4.2361111111111183E-2</v>
      </c>
      <c r="T350" s="36">
        <f t="shared" si="199"/>
        <v>2.3611111111111138E-2</v>
      </c>
      <c r="U350" s="35">
        <v>29.7</v>
      </c>
      <c r="V350" s="35">
        <f>INDEX('Počty dní'!F:J,MATCH(E350,'Počty dní'!C:C,0),4)</f>
        <v>47</v>
      </c>
      <c r="W350" s="65">
        <f t="shared" si="198"/>
        <v>1395.8999999999999</v>
      </c>
    </row>
    <row r="351" spans="1:23" x14ac:dyDescent="0.3">
      <c r="A351" s="171">
        <v>222</v>
      </c>
      <c r="B351" s="35">
        <v>2122</v>
      </c>
      <c r="C351" s="34" t="s">
        <v>18</v>
      </c>
      <c r="D351" s="103"/>
      <c r="E351" s="34" t="str">
        <f t="shared" si="192"/>
        <v>X</v>
      </c>
      <c r="F351" s="34" t="s">
        <v>112</v>
      </c>
      <c r="G351" s="34">
        <v>23</v>
      </c>
      <c r="H351" s="34" t="str">
        <f t="shared" si="193"/>
        <v>XXX136/23</v>
      </c>
      <c r="I351" s="206" t="s">
        <v>64</v>
      </c>
      <c r="J351" s="103" t="s">
        <v>64</v>
      </c>
      <c r="K351" s="104">
        <v>0.63888888888888895</v>
      </c>
      <c r="L351" s="105">
        <v>0.64166666666666672</v>
      </c>
      <c r="M351" s="34" t="s">
        <v>21</v>
      </c>
      <c r="N351" s="105">
        <v>0.6645833333333333</v>
      </c>
      <c r="O351" s="34" t="s">
        <v>57</v>
      </c>
      <c r="P351" s="35" t="str">
        <f t="shared" si="194"/>
        <v>OK</v>
      </c>
      <c r="Q351" s="36">
        <f t="shared" si="195"/>
        <v>2.2916666666666585E-2</v>
      </c>
      <c r="R351" s="36">
        <f t="shared" si="196"/>
        <v>2.7777777777777679E-3</v>
      </c>
      <c r="S351" s="36">
        <f t="shared" si="197"/>
        <v>2.5694444444444353E-2</v>
      </c>
      <c r="T351" s="36">
        <f t="shared" si="199"/>
        <v>2.7777777777777679E-3</v>
      </c>
      <c r="U351" s="35">
        <v>19.5</v>
      </c>
      <c r="V351" s="35">
        <f>INDEX('Počty dní'!F:J,MATCH(E351,'Počty dní'!C:C,0),4)</f>
        <v>47</v>
      </c>
      <c r="W351" s="65">
        <f t="shared" si="198"/>
        <v>916.5</v>
      </c>
    </row>
    <row r="352" spans="1:23" x14ac:dyDescent="0.3">
      <c r="A352" s="171">
        <v>222</v>
      </c>
      <c r="B352" s="35">
        <v>2122</v>
      </c>
      <c r="C352" s="34" t="s">
        <v>18</v>
      </c>
      <c r="D352" s="103"/>
      <c r="E352" s="34" t="str">
        <f t="shared" si="192"/>
        <v>X</v>
      </c>
      <c r="F352" s="34" t="s">
        <v>112</v>
      </c>
      <c r="G352" s="34">
        <v>24</v>
      </c>
      <c r="H352" s="34" t="str">
        <f t="shared" si="193"/>
        <v>XXX136/24</v>
      </c>
      <c r="I352" s="206" t="s">
        <v>64</v>
      </c>
      <c r="J352" s="103" t="s">
        <v>64</v>
      </c>
      <c r="K352" s="104">
        <v>0.66597222222222219</v>
      </c>
      <c r="L352" s="105">
        <v>0.66666666666666663</v>
      </c>
      <c r="M352" s="34" t="s">
        <v>57</v>
      </c>
      <c r="N352" s="105">
        <v>0.69166666666666676</v>
      </c>
      <c r="O352" s="34" t="s">
        <v>21</v>
      </c>
      <c r="P352" s="35" t="str">
        <f t="shared" si="194"/>
        <v>OK</v>
      </c>
      <c r="Q352" s="36">
        <f t="shared" si="195"/>
        <v>2.5000000000000133E-2</v>
      </c>
      <c r="R352" s="36">
        <f t="shared" si="196"/>
        <v>6.9444444444444198E-4</v>
      </c>
      <c r="S352" s="36">
        <f t="shared" si="197"/>
        <v>2.5694444444444575E-2</v>
      </c>
      <c r="T352" s="36">
        <f t="shared" si="199"/>
        <v>1.388888888888884E-3</v>
      </c>
      <c r="U352" s="35">
        <v>19.5</v>
      </c>
      <c r="V352" s="35">
        <f>INDEX('Počty dní'!F:J,MATCH(E352,'Počty dní'!C:C,0),4)</f>
        <v>47</v>
      </c>
      <c r="W352" s="65">
        <f t="shared" si="198"/>
        <v>916.5</v>
      </c>
    </row>
    <row r="353" spans="1:23" ht="15" thickBot="1" x14ac:dyDescent="0.35">
      <c r="A353" s="172">
        <v>222</v>
      </c>
      <c r="B353" s="37">
        <v>2122</v>
      </c>
      <c r="C353" s="75" t="s">
        <v>18</v>
      </c>
      <c r="D353" s="151"/>
      <c r="E353" s="75" t="str">
        <f t="shared" si="192"/>
        <v>X</v>
      </c>
      <c r="F353" s="75" t="s">
        <v>119</v>
      </c>
      <c r="G353" s="75">
        <v>23</v>
      </c>
      <c r="H353" s="75" t="str">
        <f t="shared" si="193"/>
        <v>XXX143/23</v>
      </c>
      <c r="I353" s="211" t="s">
        <v>65</v>
      </c>
      <c r="J353" s="151" t="s">
        <v>64</v>
      </c>
      <c r="K353" s="173">
        <v>0.69305555555555554</v>
      </c>
      <c r="L353" s="174">
        <v>0.69652777777777775</v>
      </c>
      <c r="M353" s="75" t="s">
        <v>21</v>
      </c>
      <c r="N353" s="174">
        <v>0.7368055555555556</v>
      </c>
      <c r="O353" s="75" t="s">
        <v>39</v>
      </c>
      <c r="P353" s="75"/>
      <c r="Q353" s="68">
        <f t="shared" si="195"/>
        <v>4.0277777777777857E-2</v>
      </c>
      <c r="R353" s="68">
        <f t="shared" si="196"/>
        <v>3.4722222222222099E-3</v>
      </c>
      <c r="S353" s="68">
        <f t="shared" si="197"/>
        <v>4.3750000000000067E-2</v>
      </c>
      <c r="T353" s="68">
        <f t="shared" si="199"/>
        <v>1.3888888888887729E-3</v>
      </c>
      <c r="U353" s="37">
        <v>29.7</v>
      </c>
      <c r="V353" s="37">
        <f>INDEX('Počty dní'!F:J,MATCH(E353,'Počty dní'!C:C,0),4)</f>
        <v>47</v>
      </c>
      <c r="W353" s="69">
        <f t="shared" si="198"/>
        <v>1395.8999999999999</v>
      </c>
    </row>
    <row r="354" spans="1:23" ht="15" thickBot="1" x14ac:dyDescent="0.35">
      <c r="A354" s="115" t="str">
        <f ca="1">CONCATENATE(INDIRECT("R[-3]C[0]",FALSE),"celkem")</f>
        <v>222celkem</v>
      </c>
      <c r="B354" s="70"/>
      <c r="C354" s="70" t="str">
        <f ca="1">INDIRECT("R[-1]C[12]",FALSE)</f>
        <v>Spělkov</v>
      </c>
      <c r="D354" s="80"/>
      <c r="E354" s="70"/>
      <c r="F354" s="80"/>
      <c r="G354" s="70"/>
      <c r="H354" s="116"/>
      <c r="I354" s="117"/>
      <c r="J354" s="118" t="str">
        <f ca="1">INDIRECT("R[-3]C[0]",FALSE)</f>
        <v>V</v>
      </c>
      <c r="K354" s="119"/>
      <c r="L354" s="120"/>
      <c r="M354" s="121"/>
      <c r="N354" s="120"/>
      <c r="O354" s="122"/>
      <c r="P354" s="70"/>
      <c r="Q354" s="71">
        <f>SUM(Q346:Q353)</f>
        <v>0.28472222222222238</v>
      </c>
      <c r="R354" s="71">
        <f>SUM(R346:R353)</f>
        <v>1.8055555555555491E-2</v>
      </c>
      <c r="S354" s="71">
        <f>SUM(S346:S353)</f>
        <v>0.30277777777777787</v>
      </c>
      <c r="T354" s="71">
        <f>SUM(T346:T353)</f>
        <v>0.17361111111111105</v>
      </c>
      <c r="U354" s="72">
        <f>SUM(U346:U353)</f>
        <v>233.99999999999997</v>
      </c>
      <c r="V354" s="73"/>
      <c r="W354" s="74">
        <f>SUM(W346:W353)</f>
        <v>10997.999999999998</v>
      </c>
    </row>
    <row r="355" spans="1:23" x14ac:dyDescent="0.3">
      <c r="C355" s="43"/>
      <c r="D355" s="147"/>
      <c r="E355" s="43"/>
      <c r="H355" s="43"/>
      <c r="L355" s="139"/>
      <c r="M355" s="141"/>
      <c r="N355" s="139"/>
      <c r="O355" s="141"/>
    </row>
    <row r="356" spans="1:23" ht="15" thickBot="1" x14ac:dyDescent="0.35">
      <c r="C356" s="43"/>
      <c r="D356" s="147"/>
      <c r="E356" s="43"/>
      <c r="G356" s="43"/>
      <c r="H356" s="43"/>
      <c r="L356" s="139"/>
      <c r="M356" s="43"/>
      <c r="N356" s="139"/>
      <c r="O356" s="43"/>
    </row>
    <row r="357" spans="1:23" x14ac:dyDescent="0.3">
      <c r="A357" s="89">
        <v>223</v>
      </c>
      <c r="B357" s="32">
        <v>2123</v>
      </c>
      <c r="C357" s="32" t="s">
        <v>18</v>
      </c>
      <c r="D357" s="90"/>
      <c r="E357" s="32" t="str">
        <f t="shared" ref="E357:E368" si="200">CONCATENATE(C357,D357)</f>
        <v>X</v>
      </c>
      <c r="F357" s="32" t="s">
        <v>123</v>
      </c>
      <c r="G357" s="32">
        <v>51</v>
      </c>
      <c r="H357" s="32" t="str">
        <f t="shared" ref="H357:H368" si="201">CONCATENATE(F357,"/",G357)</f>
        <v>XXX150/51</v>
      </c>
      <c r="I357" s="204" t="s">
        <v>65</v>
      </c>
      <c r="J357" s="90" t="s">
        <v>64</v>
      </c>
      <c r="K357" s="169">
        <v>0.20833333333333334</v>
      </c>
      <c r="L357" s="170">
        <v>0.20972222222222223</v>
      </c>
      <c r="M357" s="32" t="s">
        <v>48</v>
      </c>
      <c r="N357" s="170">
        <v>0.21597222222222223</v>
      </c>
      <c r="O357" s="32" t="s">
        <v>34</v>
      </c>
      <c r="P357" s="32" t="str">
        <f t="shared" ref="P357:P367" si="202">IF(M358=O357,"OK","POZOR")</f>
        <v>OK</v>
      </c>
      <c r="Q357" s="67">
        <f t="shared" ref="Q357:Q368" si="203">IF(ISNUMBER(G357),N357-L357,IF(F357="přejezd",N357-L357,0))</f>
        <v>6.2500000000000056E-3</v>
      </c>
      <c r="R357" s="67">
        <f t="shared" ref="R357:R368" si="204">IF(ISNUMBER(G357),L357-K357,0)</f>
        <v>1.388888888888884E-3</v>
      </c>
      <c r="S357" s="67">
        <f t="shared" ref="S357:S368" si="205">Q357+R357</f>
        <v>7.6388888888888895E-3</v>
      </c>
      <c r="T357" s="67"/>
      <c r="U357" s="32">
        <v>4.8</v>
      </c>
      <c r="V357" s="32">
        <f>INDEX('Počty dní'!F:J,MATCH(E357,'Počty dní'!C:C,0),4)</f>
        <v>47</v>
      </c>
      <c r="W357" s="33">
        <f t="shared" ref="W357:W368" si="206">V357*U357</f>
        <v>225.6</v>
      </c>
    </row>
    <row r="358" spans="1:23" x14ac:dyDescent="0.3">
      <c r="A358" s="171">
        <v>223</v>
      </c>
      <c r="B358" s="35">
        <v>2123</v>
      </c>
      <c r="C358" s="34" t="s">
        <v>18</v>
      </c>
      <c r="D358" s="103"/>
      <c r="E358" s="34" t="str">
        <f t="shared" si="200"/>
        <v>X</v>
      </c>
      <c r="F358" s="34" t="s">
        <v>116</v>
      </c>
      <c r="G358" s="34">
        <v>4</v>
      </c>
      <c r="H358" s="34" t="str">
        <f t="shared" si="201"/>
        <v>XXX140/4</v>
      </c>
      <c r="I358" s="206" t="s">
        <v>65</v>
      </c>
      <c r="J358" s="103" t="s">
        <v>64</v>
      </c>
      <c r="K358" s="104">
        <v>0.21597222222222223</v>
      </c>
      <c r="L358" s="105">
        <v>0.21736111111111112</v>
      </c>
      <c r="M358" s="34" t="s">
        <v>34</v>
      </c>
      <c r="N358" s="105">
        <v>0.24652777777777779</v>
      </c>
      <c r="O358" s="34" t="s">
        <v>19</v>
      </c>
      <c r="P358" s="35" t="str">
        <f t="shared" si="202"/>
        <v>OK</v>
      </c>
      <c r="Q358" s="36">
        <f t="shared" si="203"/>
        <v>2.9166666666666674E-2</v>
      </c>
      <c r="R358" s="36">
        <f t="shared" si="204"/>
        <v>1.388888888888884E-3</v>
      </c>
      <c r="S358" s="36">
        <f t="shared" si="205"/>
        <v>3.0555555555555558E-2</v>
      </c>
      <c r="T358" s="36">
        <f t="shared" ref="T358:T368" si="207">K358-N357</f>
        <v>0</v>
      </c>
      <c r="U358" s="35">
        <v>23.8</v>
      </c>
      <c r="V358" s="35">
        <f>INDEX('Počty dní'!F:J,MATCH(E358,'Počty dní'!C:C,0),4)</f>
        <v>47</v>
      </c>
      <c r="W358" s="65">
        <f t="shared" si="206"/>
        <v>1118.6000000000001</v>
      </c>
    </row>
    <row r="359" spans="1:23" x14ac:dyDescent="0.3">
      <c r="A359" s="171">
        <v>223</v>
      </c>
      <c r="B359" s="35">
        <v>2123</v>
      </c>
      <c r="C359" s="34" t="s">
        <v>18</v>
      </c>
      <c r="D359" s="103"/>
      <c r="E359" s="34" t="str">
        <f t="shared" si="200"/>
        <v>X</v>
      </c>
      <c r="F359" s="34" t="s">
        <v>116</v>
      </c>
      <c r="G359" s="34">
        <v>3</v>
      </c>
      <c r="H359" s="34" t="str">
        <f t="shared" si="201"/>
        <v>XXX140/3</v>
      </c>
      <c r="I359" s="206" t="s">
        <v>65</v>
      </c>
      <c r="J359" s="103" t="s">
        <v>64</v>
      </c>
      <c r="K359" s="104">
        <v>0.25</v>
      </c>
      <c r="L359" s="105">
        <v>0.25347222222222221</v>
      </c>
      <c r="M359" s="34" t="s">
        <v>19</v>
      </c>
      <c r="N359" s="105">
        <v>0.28125</v>
      </c>
      <c r="O359" s="34" t="s">
        <v>34</v>
      </c>
      <c r="P359" s="35" t="str">
        <f t="shared" si="202"/>
        <v>OK</v>
      </c>
      <c r="Q359" s="36">
        <f t="shared" si="203"/>
        <v>2.777777777777779E-2</v>
      </c>
      <c r="R359" s="36">
        <f t="shared" si="204"/>
        <v>3.4722222222222099E-3</v>
      </c>
      <c r="S359" s="36">
        <f t="shared" si="205"/>
        <v>3.125E-2</v>
      </c>
      <c r="T359" s="36">
        <f t="shared" si="207"/>
        <v>3.4722222222222099E-3</v>
      </c>
      <c r="U359" s="35">
        <v>23.8</v>
      </c>
      <c r="V359" s="35">
        <f>INDEX('Počty dní'!F:J,MATCH(E359,'Počty dní'!C:C,0),4)</f>
        <v>47</v>
      </c>
      <c r="W359" s="65">
        <f t="shared" si="206"/>
        <v>1118.6000000000001</v>
      </c>
    </row>
    <row r="360" spans="1:23" x14ac:dyDescent="0.3">
      <c r="A360" s="171">
        <v>223</v>
      </c>
      <c r="B360" s="35">
        <v>2123</v>
      </c>
      <c r="C360" s="34" t="s">
        <v>18</v>
      </c>
      <c r="D360" s="103"/>
      <c r="E360" s="34" t="str">
        <f t="shared" si="200"/>
        <v>X</v>
      </c>
      <c r="F360" s="34" t="s">
        <v>123</v>
      </c>
      <c r="G360" s="34">
        <v>10</v>
      </c>
      <c r="H360" s="34" t="str">
        <f t="shared" si="201"/>
        <v>XXX150/10</v>
      </c>
      <c r="I360" s="206" t="s">
        <v>64</v>
      </c>
      <c r="J360" s="103" t="s">
        <v>64</v>
      </c>
      <c r="K360" s="104">
        <v>0.29375000000000001</v>
      </c>
      <c r="L360" s="105">
        <v>0.2951388888888889</v>
      </c>
      <c r="M360" s="34" t="s">
        <v>34</v>
      </c>
      <c r="N360" s="105">
        <v>0.32500000000000001</v>
      </c>
      <c r="O360" s="34" t="s">
        <v>21</v>
      </c>
      <c r="P360" s="35" t="str">
        <f t="shared" si="202"/>
        <v>OK</v>
      </c>
      <c r="Q360" s="36">
        <f t="shared" si="203"/>
        <v>2.9861111111111116E-2</v>
      </c>
      <c r="R360" s="36">
        <f t="shared" si="204"/>
        <v>1.388888888888884E-3</v>
      </c>
      <c r="S360" s="36">
        <f t="shared" si="205"/>
        <v>3.125E-2</v>
      </c>
      <c r="T360" s="36">
        <f t="shared" si="207"/>
        <v>1.2500000000000011E-2</v>
      </c>
      <c r="U360" s="35">
        <v>24.1</v>
      </c>
      <c r="V360" s="35">
        <f>INDEX('Počty dní'!F:J,MATCH(E360,'Počty dní'!C:C,0),4)</f>
        <v>47</v>
      </c>
      <c r="W360" s="65">
        <f t="shared" si="206"/>
        <v>1132.7</v>
      </c>
    </row>
    <row r="361" spans="1:23" x14ac:dyDescent="0.3">
      <c r="A361" s="171">
        <v>223</v>
      </c>
      <c r="B361" s="35">
        <v>2123</v>
      </c>
      <c r="C361" s="34" t="s">
        <v>18</v>
      </c>
      <c r="D361" s="103"/>
      <c r="E361" s="34" t="str">
        <f t="shared" si="200"/>
        <v>X</v>
      </c>
      <c r="F361" s="34" t="s">
        <v>123</v>
      </c>
      <c r="G361" s="34">
        <v>9</v>
      </c>
      <c r="H361" s="34" t="str">
        <f t="shared" si="201"/>
        <v>XXX150/9</v>
      </c>
      <c r="I361" s="206" t="s">
        <v>64</v>
      </c>
      <c r="J361" s="103" t="s">
        <v>64</v>
      </c>
      <c r="K361" s="104">
        <v>0.40138888888888885</v>
      </c>
      <c r="L361" s="105">
        <v>0.40416666666666662</v>
      </c>
      <c r="M361" s="34" t="s">
        <v>21</v>
      </c>
      <c r="N361" s="105">
        <v>0.43263888888888885</v>
      </c>
      <c r="O361" s="34" t="s">
        <v>34</v>
      </c>
      <c r="P361" s="35" t="str">
        <f t="shared" si="202"/>
        <v>OK</v>
      </c>
      <c r="Q361" s="36">
        <f t="shared" si="203"/>
        <v>2.8472222222222232E-2</v>
      </c>
      <c r="R361" s="36">
        <f t="shared" si="204"/>
        <v>2.7777777777777679E-3</v>
      </c>
      <c r="S361" s="36">
        <f t="shared" si="205"/>
        <v>3.125E-2</v>
      </c>
      <c r="T361" s="36">
        <f t="shared" si="207"/>
        <v>7.638888888888884E-2</v>
      </c>
      <c r="U361" s="35">
        <v>24.1</v>
      </c>
      <c r="V361" s="35">
        <f>INDEX('Počty dní'!F:J,MATCH(E361,'Počty dní'!C:C,0),4)</f>
        <v>47</v>
      </c>
      <c r="W361" s="65">
        <f t="shared" si="206"/>
        <v>1132.7</v>
      </c>
    </row>
    <row r="362" spans="1:23" x14ac:dyDescent="0.3">
      <c r="A362" s="171">
        <v>223</v>
      </c>
      <c r="B362" s="35">
        <v>2123</v>
      </c>
      <c r="C362" s="34" t="s">
        <v>18</v>
      </c>
      <c r="D362" s="103"/>
      <c r="E362" s="34" t="str">
        <f t="shared" si="200"/>
        <v>X</v>
      </c>
      <c r="F362" s="34" t="s">
        <v>117</v>
      </c>
      <c r="G362" s="34">
        <v>7</v>
      </c>
      <c r="H362" s="34" t="str">
        <f t="shared" si="201"/>
        <v>XXX141/7</v>
      </c>
      <c r="I362" s="206" t="s">
        <v>65</v>
      </c>
      <c r="J362" s="103" t="s">
        <v>64</v>
      </c>
      <c r="K362" s="104">
        <v>0.43402777777777773</v>
      </c>
      <c r="L362" s="105">
        <v>0.43541666666666662</v>
      </c>
      <c r="M362" s="34" t="s">
        <v>34</v>
      </c>
      <c r="N362" s="105">
        <v>0.47222222222222227</v>
      </c>
      <c r="O362" s="34" t="s">
        <v>24</v>
      </c>
      <c r="P362" s="35" t="str">
        <f t="shared" si="202"/>
        <v>OK</v>
      </c>
      <c r="Q362" s="36">
        <f t="shared" si="203"/>
        <v>3.6805555555555647E-2</v>
      </c>
      <c r="R362" s="36">
        <f t="shared" si="204"/>
        <v>1.388888888888884E-3</v>
      </c>
      <c r="S362" s="36">
        <f t="shared" si="205"/>
        <v>3.8194444444444531E-2</v>
      </c>
      <c r="T362" s="36">
        <f t="shared" si="207"/>
        <v>1.388888888888884E-3</v>
      </c>
      <c r="U362" s="35">
        <v>29.8</v>
      </c>
      <c r="V362" s="35">
        <f>INDEX('Počty dní'!F:J,MATCH(E362,'Počty dní'!C:C,0),4)</f>
        <v>47</v>
      </c>
      <c r="W362" s="65">
        <f t="shared" si="206"/>
        <v>1400.6000000000001</v>
      </c>
    </row>
    <row r="363" spans="1:23" x14ac:dyDescent="0.3">
      <c r="A363" s="171">
        <v>223</v>
      </c>
      <c r="B363" s="35">
        <v>2123</v>
      </c>
      <c r="C363" s="34" t="s">
        <v>18</v>
      </c>
      <c r="D363" s="103"/>
      <c r="E363" s="34" t="str">
        <f t="shared" si="200"/>
        <v>X</v>
      </c>
      <c r="F363" s="34" t="s">
        <v>117</v>
      </c>
      <c r="G363" s="34">
        <v>10</v>
      </c>
      <c r="H363" s="34" t="str">
        <f t="shared" si="201"/>
        <v>XXX141/10</v>
      </c>
      <c r="I363" s="206" t="s">
        <v>65</v>
      </c>
      <c r="J363" s="103" t="s">
        <v>64</v>
      </c>
      <c r="K363" s="104">
        <v>0.5229166666666667</v>
      </c>
      <c r="L363" s="105">
        <v>0.52638888888888891</v>
      </c>
      <c r="M363" s="34" t="s">
        <v>24</v>
      </c>
      <c r="N363" s="105">
        <v>0.56874999999999998</v>
      </c>
      <c r="O363" s="34" t="s">
        <v>34</v>
      </c>
      <c r="P363" s="35" t="str">
        <f t="shared" si="202"/>
        <v>OK</v>
      </c>
      <c r="Q363" s="36">
        <f t="shared" si="203"/>
        <v>4.2361111111111072E-2</v>
      </c>
      <c r="R363" s="36">
        <f t="shared" si="204"/>
        <v>3.4722222222222099E-3</v>
      </c>
      <c r="S363" s="36">
        <f t="shared" si="205"/>
        <v>4.5833333333333282E-2</v>
      </c>
      <c r="T363" s="36">
        <f t="shared" si="207"/>
        <v>5.0694444444444431E-2</v>
      </c>
      <c r="U363" s="35">
        <v>33.6</v>
      </c>
      <c r="V363" s="35">
        <f>INDEX('Počty dní'!F:J,MATCH(E363,'Počty dní'!C:C,0),4)</f>
        <v>47</v>
      </c>
      <c r="W363" s="65">
        <f t="shared" si="206"/>
        <v>1579.2</v>
      </c>
    </row>
    <row r="364" spans="1:23" x14ac:dyDescent="0.3">
      <c r="A364" s="171">
        <v>223</v>
      </c>
      <c r="B364" s="35">
        <v>2123</v>
      </c>
      <c r="C364" s="34" t="s">
        <v>18</v>
      </c>
      <c r="D364" s="103"/>
      <c r="E364" s="34" t="str">
        <f t="shared" si="200"/>
        <v>X</v>
      </c>
      <c r="F364" s="34" t="s">
        <v>117</v>
      </c>
      <c r="G364" s="34">
        <v>11</v>
      </c>
      <c r="H364" s="34" t="str">
        <f t="shared" si="201"/>
        <v>XXX141/11</v>
      </c>
      <c r="I364" s="206" t="s">
        <v>65</v>
      </c>
      <c r="J364" s="103" t="s">
        <v>64</v>
      </c>
      <c r="K364" s="104">
        <v>0.59930555555555554</v>
      </c>
      <c r="L364" s="105">
        <v>0.60069444444444442</v>
      </c>
      <c r="M364" s="34" t="s">
        <v>34</v>
      </c>
      <c r="N364" s="105">
        <v>0.64166666666666672</v>
      </c>
      <c r="O364" s="34" t="s">
        <v>24</v>
      </c>
      <c r="P364" s="35" t="str">
        <f t="shared" si="202"/>
        <v>OK</v>
      </c>
      <c r="Q364" s="36">
        <f t="shared" si="203"/>
        <v>4.0972222222222299E-2</v>
      </c>
      <c r="R364" s="36">
        <f t="shared" si="204"/>
        <v>1.388888888888884E-3</v>
      </c>
      <c r="S364" s="36">
        <f t="shared" si="205"/>
        <v>4.2361111111111183E-2</v>
      </c>
      <c r="T364" s="36">
        <f t="shared" si="207"/>
        <v>3.0555555555555558E-2</v>
      </c>
      <c r="U364" s="35">
        <v>33.6</v>
      </c>
      <c r="V364" s="35">
        <f>INDEX('Počty dní'!F:J,MATCH(E364,'Počty dní'!C:C,0),4)</f>
        <v>47</v>
      </c>
      <c r="W364" s="65">
        <f t="shared" si="206"/>
        <v>1579.2</v>
      </c>
    </row>
    <row r="365" spans="1:23" x14ac:dyDescent="0.3">
      <c r="A365" s="171">
        <v>223</v>
      </c>
      <c r="B365" s="35">
        <v>2123</v>
      </c>
      <c r="C365" s="34" t="s">
        <v>18</v>
      </c>
      <c r="D365" s="103"/>
      <c r="E365" s="34" t="str">
        <f t="shared" si="200"/>
        <v>X</v>
      </c>
      <c r="F365" s="34" t="s">
        <v>117</v>
      </c>
      <c r="G365" s="34">
        <v>14</v>
      </c>
      <c r="H365" s="34" t="str">
        <f t="shared" si="201"/>
        <v>XXX141/14</v>
      </c>
      <c r="I365" s="206" t="s">
        <v>65</v>
      </c>
      <c r="J365" s="103" t="s">
        <v>64</v>
      </c>
      <c r="K365" s="104">
        <v>0.64861111111111114</v>
      </c>
      <c r="L365" s="105">
        <v>0.65138888888888891</v>
      </c>
      <c r="M365" s="34" t="s">
        <v>24</v>
      </c>
      <c r="N365" s="105">
        <v>0.66597222222222219</v>
      </c>
      <c r="O365" s="34" t="s">
        <v>63</v>
      </c>
      <c r="P365" s="35" t="str">
        <f t="shared" si="202"/>
        <v>OK</v>
      </c>
      <c r="Q365" s="36">
        <f t="shared" si="203"/>
        <v>1.4583333333333282E-2</v>
      </c>
      <c r="R365" s="36">
        <f t="shared" si="204"/>
        <v>2.7777777777777679E-3</v>
      </c>
      <c r="S365" s="36">
        <f t="shared" si="205"/>
        <v>1.7361111111111049E-2</v>
      </c>
      <c r="T365" s="36">
        <f t="shared" si="207"/>
        <v>6.9444444444444198E-3</v>
      </c>
      <c r="U365" s="35">
        <v>12.9</v>
      </c>
      <c r="V365" s="35">
        <f>INDEX('Počty dní'!F:J,MATCH(E365,'Počty dní'!C:C,0),4)</f>
        <v>47</v>
      </c>
      <c r="W365" s="65">
        <f t="shared" si="206"/>
        <v>606.30000000000007</v>
      </c>
    </row>
    <row r="366" spans="1:23" x14ac:dyDescent="0.3">
      <c r="A366" s="171">
        <v>223</v>
      </c>
      <c r="B366" s="35">
        <v>2123</v>
      </c>
      <c r="C366" s="34" t="s">
        <v>18</v>
      </c>
      <c r="D366" s="103"/>
      <c r="E366" s="34" t="str">
        <f t="shared" si="200"/>
        <v>X</v>
      </c>
      <c r="F366" s="34" t="s">
        <v>117</v>
      </c>
      <c r="G366" s="34">
        <v>13</v>
      </c>
      <c r="H366" s="34" t="str">
        <f t="shared" si="201"/>
        <v>XXX141/13</v>
      </c>
      <c r="I366" s="206" t="s">
        <v>65</v>
      </c>
      <c r="J366" s="103" t="s">
        <v>64</v>
      </c>
      <c r="K366" s="104">
        <v>0.66597222222222219</v>
      </c>
      <c r="L366" s="105">
        <v>0.66666666666666663</v>
      </c>
      <c r="M366" s="34" t="s">
        <v>63</v>
      </c>
      <c r="N366" s="105">
        <v>0.68125000000000002</v>
      </c>
      <c r="O366" s="34" t="s">
        <v>24</v>
      </c>
      <c r="P366" s="35" t="str">
        <f t="shared" si="202"/>
        <v>OK</v>
      </c>
      <c r="Q366" s="36">
        <f t="shared" si="203"/>
        <v>1.4583333333333393E-2</v>
      </c>
      <c r="R366" s="36">
        <f t="shared" si="204"/>
        <v>6.9444444444444198E-4</v>
      </c>
      <c r="S366" s="36">
        <f t="shared" si="205"/>
        <v>1.5277777777777835E-2</v>
      </c>
      <c r="T366" s="36">
        <f t="shared" si="207"/>
        <v>0</v>
      </c>
      <c r="U366" s="35">
        <v>12.9</v>
      </c>
      <c r="V366" s="35">
        <f>INDEX('Počty dní'!F:J,MATCH(E366,'Počty dní'!C:C,0),4)</f>
        <v>47</v>
      </c>
      <c r="W366" s="65">
        <f t="shared" si="206"/>
        <v>606.30000000000007</v>
      </c>
    </row>
    <row r="367" spans="1:23" x14ac:dyDescent="0.3">
      <c r="A367" s="171">
        <v>223</v>
      </c>
      <c r="B367" s="35">
        <v>2123</v>
      </c>
      <c r="C367" s="34" t="s">
        <v>18</v>
      </c>
      <c r="D367" s="103"/>
      <c r="E367" s="34" t="str">
        <f t="shared" si="200"/>
        <v>X</v>
      </c>
      <c r="F367" s="34" t="s">
        <v>117</v>
      </c>
      <c r="G367" s="34">
        <v>16</v>
      </c>
      <c r="H367" s="34" t="str">
        <f t="shared" si="201"/>
        <v>XXX141/16</v>
      </c>
      <c r="I367" s="206" t="s">
        <v>65</v>
      </c>
      <c r="J367" s="103" t="s">
        <v>64</v>
      </c>
      <c r="K367" s="104">
        <v>0.68958333333333333</v>
      </c>
      <c r="L367" s="105">
        <v>0.69305555555555554</v>
      </c>
      <c r="M367" s="34" t="s">
        <v>24</v>
      </c>
      <c r="N367" s="105">
        <v>0.73541666666666661</v>
      </c>
      <c r="O367" s="34" t="s">
        <v>34</v>
      </c>
      <c r="P367" s="35" t="str">
        <f t="shared" si="202"/>
        <v>OK</v>
      </c>
      <c r="Q367" s="36">
        <f t="shared" si="203"/>
        <v>4.2361111111111072E-2</v>
      </c>
      <c r="R367" s="36">
        <f t="shared" si="204"/>
        <v>3.4722222222222099E-3</v>
      </c>
      <c r="S367" s="36">
        <f t="shared" si="205"/>
        <v>4.5833333333333282E-2</v>
      </c>
      <c r="T367" s="36">
        <f t="shared" si="207"/>
        <v>8.3333333333333037E-3</v>
      </c>
      <c r="U367" s="35">
        <v>33.6</v>
      </c>
      <c r="V367" s="35">
        <f>INDEX('Počty dní'!F:J,MATCH(E367,'Počty dní'!C:C,0),4)</f>
        <v>47</v>
      </c>
      <c r="W367" s="65">
        <f t="shared" si="206"/>
        <v>1579.2</v>
      </c>
    </row>
    <row r="368" spans="1:23" ht="15" thickBot="1" x14ac:dyDescent="0.35">
      <c r="A368" s="172">
        <v>223</v>
      </c>
      <c r="B368" s="37">
        <v>2123</v>
      </c>
      <c r="C368" s="75" t="s">
        <v>18</v>
      </c>
      <c r="D368" s="151"/>
      <c r="E368" s="75" t="str">
        <f t="shared" si="200"/>
        <v>X</v>
      </c>
      <c r="F368" s="75" t="s">
        <v>123</v>
      </c>
      <c r="G368" s="75">
        <v>50</v>
      </c>
      <c r="H368" s="75" t="str">
        <f t="shared" si="201"/>
        <v>XXX150/50</v>
      </c>
      <c r="I368" s="211" t="s">
        <v>65</v>
      </c>
      <c r="J368" s="151" t="s">
        <v>64</v>
      </c>
      <c r="K368" s="173">
        <v>0.74236111111111114</v>
      </c>
      <c r="L368" s="174">
        <v>0.74305555555555547</v>
      </c>
      <c r="M368" s="75" t="s">
        <v>34</v>
      </c>
      <c r="N368" s="174">
        <v>0.75</v>
      </c>
      <c r="O368" s="75" t="s">
        <v>48</v>
      </c>
      <c r="P368" s="75"/>
      <c r="Q368" s="68">
        <f t="shared" si="203"/>
        <v>6.9444444444445308E-3</v>
      </c>
      <c r="R368" s="68">
        <f t="shared" si="204"/>
        <v>6.9444444444433095E-4</v>
      </c>
      <c r="S368" s="68">
        <f t="shared" si="205"/>
        <v>7.6388888888888618E-3</v>
      </c>
      <c r="T368" s="68">
        <f t="shared" si="207"/>
        <v>6.9444444444445308E-3</v>
      </c>
      <c r="U368" s="37">
        <v>4.8</v>
      </c>
      <c r="V368" s="37">
        <f>INDEX('Počty dní'!F:J,MATCH(E368,'Počty dní'!C:C,0),4)</f>
        <v>47</v>
      </c>
      <c r="W368" s="69">
        <f t="shared" si="206"/>
        <v>225.6</v>
      </c>
    </row>
    <row r="369" spans="1:23" ht="15" thickBot="1" x14ac:dyDescent="0.35">
      <c r="A369" s="115" t="str">
        <f ca="1">CONCATENATE(INDIRECT("R[-3]C[0]",FALSE),"celkem")</f>
        <v>223celkem</v>
      </c>
      <c r="B369" s="70"/>
      <c r="C369" s="70" t="str">
        <f ca="1">INDIRECT("R[-1]C[12]",FALSE)</f>
        <v>Herálec</v>
      </c>
      <c r="D369" s="80"/>
      <c r="E369" s="70"/>
      <c r="F369" s="80"/>
      <c r="G369" s="70"/>
      <c r="H369" s="116"/>
      <c r="I369" s="117"/>
      <c r="J369" s="118" t="str">
        <f ca="1">INDIRECT("R[-3]C[0]",FALSE)</f>
        <v>V</v>
      </c>
      <c r="K369" s="119"/>
      <c r="L369" s="120"/>
      <c r="M369" s="121"/>
      <c r="N369" s="120"/>
      <c r="O369" s="122"/>
      <c r="P369" s="70"/>
      <c r="Q369" s="71">
        <f>SUM(Q357:Q368)</f>
        <v>0.32013888888888908</v>
      </c>
      <c r="R369" s="71">
        <f>SUM(R357:R368)</f>
        <v>2.4305555555555358E-2</v>
      </c>
      <c r="S369" s="71">
        <f>SUM(S357:S368)</f>
        <v>0.34444444444444444</v>
      </c>
      <c r="T369" s="71">
        <f>SUM(T357:T368)</f>
        <v>0.19722222222222219</v>
      </c>
      <c r="U369" s="72">
        <f>SUM(U357:U368)</f>
        <v>261.8</v>
      </c>
      <c r="V369" s="73"/>
      <c r="W369" s="74">
        <f>SUM(W357:W368)</f>
        <v>12304.6</v>
      </c>
    </row>
    <row r="370" spans="1:23" x14ac:dyDescent="0.3">
      <c r="C370" s="43"/>
      <c r="D370" s="147"/>
      <c r="E370" s="43"/>
      <c r="G370" s="43"/>
      <c r="H370" s="43"/>
      <c r="L370" s="139"/>
      <c r="M370" s="43"/>
      <c r="N370" s="139"/>
      <c r="O370" s="43"/>
    </row>
    <row r="371" spans="1:23" ht="15" thickBot="1" x14ac:dyDescent="0.35">
      <c r="C371" s="43"/>
      <c r="D371" s="147"/>
      <c r="E371" s="43"/>
      <c r="G371" s="43"/>
      <c r="H371" s="43"/>
      <c r="L371" s="139"/>
      <c r="M371" s="43"/>
      <c r="N371" s="139"/>
      <c r="O371" s="43"/>
    </row>
    <row r="372" spans="1:23" x14ac:dyDescent="0.3">
      <c r="A372" s="89">
        <v>224</v>
      </c>
      <c r="B372" s="32">
        <v>2124</v>
      </c>
      <c r="C372" s="32" t="s">
        <v>18</v>
      </c>
      <c r="D372" s="90"/>
      <c r="E372" s="32" t="str">
        <f t="shared" ref="E372:E383" si="208">CONCATENATE(C372,D372)</f>
        <v>X</v>
      </c>
      <c r="F372" s="32" t="s">
        <v>117</v>
      </c>
      <c r="G372" s="32">
        <v>2</v>
      </c>
      <c r="H372" s="32" t="str">
        <f t="shared" ref="H372:H383" si="209">CONCATENATE(F372,"/",G372)</f>
        <v>XXX141/2</v>
      </c>
      <c r="I372" s="204" t="s">
        <v>65</v>
      </c>
      <c r="J372" s="90" t="s">
        <v>64</v>
      </c>
      <c r="K372" s="169">
        <v>0.1986111111111111</v>
      </c>
      <c r="L372" s="170">
        <v>0.19930555555555554</v>
      </c>
      <c r="M372" s="32" t="s">
        <v>35</v>
      </c>
      <c r="N372" s="170">
        <v>0.22152777777777777</v>
      </c>
      <c r="O372" s="32" t="s">
        <v>34</v>
      </c>
      <c r="P372" s="32" t="str">
        <f t="shared" ref="P372:P382" si="210">IF(M373=O372,"OK","POZOR")</f>
        <v>OK</v>
      </c>
      <c r="Q372" s="67">
        <f t="shared" ref="Q372:Q383" si="211">IF(ISNUMBER(G372),N372-L372,IF(F372="přejezd",N372-L372,0))</f>
        <v>2.2222222222222227E-2</v>
      </c>
      <c r="R372" s="67">
        <f t="shared" ref="R372:R383" si="212">IF(ISNUMBER(G372),L372-K372,0)</f>
        <v>6.9444444444444198E-4</v>
      </c>
      <c r="S372" s="67">
        <f t="shared" ref="S372:S383" si="213">Q372+R372</f>
        <v>2.2916666666666669E-2</v>
      </c>
      <c r="T372" s="67"/>
      <c r="U372" s="32">
        <v>17</v>
      </c>
      <c r="V372" s="32">
        <f>INDEX('Počty dní'!F:J,MATCH(E372,'Počty dní'!C:C,0),4)</f>
        <v>47</v>
      </c>
      <c r="W372" s="33">
        <f t="shared" ref="W372:W383" si="214">V372*U372</f>
        <v>799</v>
      </c>
    </row>
    <row r="373" spans="1:23" x14ac:dyDescent="0.3">
      <c r="A373" s="171">
        <v>224</v>
      </c>
      <c r="B373" s="35">
        <v>2124</v>
      </c>
      <c r="C373" s="34" t="s">
        <v>18</v>
      </c>
      <c r="D373" s="103"/>
      <c r="E373" s="34" t="str">
        <f t="shared" si="208"/>
        <v>X</v>
      </c>
      <c r="F373" s="34" t="s">
        <v>123</v>
      </c>
      <c r="G373" s="34">
        <v>6</v>
      </c>
      <c r="H373" s="34" t="str">
        <f t="shared" si="209"/>
        <v>XXX150/6</v>
      </c>
      <c r="I373" s="206" t="s">
        <v>64</v>
      </c>
      <c r="J373" s="103" t="s">
        <v>64</v>
      </c>
      <c r="K373" s="104">
        <v>0.23055555555555554</v>
      </c>
      <c r="L373" s="105">
        <v>0.23263888888888887</v>
      </c>
      <c r="M373" s="34" t="s">
        <v>34</v>
      </c>
      <c r="N373" s="105">
        <v>0.26250000000000001</v>
      </c>
      <c r="O373" s="34" t="s">
        <v>21</v>
      </c>
      <c r="P373" s="35" t="str">
        <f t="shared" si="210"/>
        <v>OK</v>
      </c>
      <c r="Q373" s="36">
        <f t="shared" si="211"/>
        <v>2.9861111111111144E-2</v>
      </c>
      <c r="R373" s="36">
        <f t="shared" si="212"/>
        <v>2.0833333333333259E-3</v>
      </c>
      <c r="S373" s="36">
        <f t="shared" si="213"/>
        <v>3.194444444444447E-2</v>
      </c>
      <c r="T373" s="36">
        <f t="shared" ref="T373:T383" si="215">K373-N372</f>
        <v>9.0277777777777735E-3</v>
      </c>
      <c r="U373" s="35">
        <v>24.1</v>
      </c>
      <c r="V373" s="35">
        <f>INDEX('Počty dní'!F:J,MATCH(E373,'Počty dní'!C:C,0),4)</f>
        <v>47</v>
      </c>
      <c r="W373" s="65">
        <f t="shared" si="214"/>
        <v>1132.7</v>
      </c>
    </row>
    <row r="374" spans="1:23" x14ac:dyDescent="0.3">
      <c r="A374" s="171">
        <v>224</v>
      </c>
      <c r="B374" s="35">
        <v>2124</v>
      </c>
      <c r="C374" s="34" t="s">
        <v>18</v>
      </c>
      <c r="D374" s="103"/>
      <c r="E374" s="34" t="str">
        <f t="shared" si="208"/>
        <v>X</v>
      </c>
      <c r="F374" s="34" t="s">
        <v>123</v>
      </c>
      <c r="G374" s="34">
        <v>3</v>
      </c>
      <c r="H374" s="34" t="str">
        <f t="shared" si="209"/>
        <v>XXX150/3</v>
      </c>
      <c r="I374" s="206" t="s">
        <v>65</v>
      </c>
      <c r="J374" s="103" t="s">
        <v>64</v>
      </c>
      <c r="K374" s="104">
        <v>0.26527777777777778</v>
      </c>
      <c r="L374" s="105">
        <v>0.2673611111111111</v>
      </c>
      <c r="M374" s="34" t="s">
        <v>21</v>
      </c>
      <c r="N374" s="105">
        <v>0.29583333333333334</v>
      </c>
      <c r="O374" s="34" t="s">
        <v>34</v>
      </c>
      <c r="P374" s="35" t="str">
        <f t="shared" si="210"/>
        <v>OK</v>
      </c>
      <c r="Q374" s="36">
        <f t="shared" si="211"/>
        <v>2.8472222222222232E-2</v>
      </c>
      <c r="R374" s="36">
        <f t="shared" si="212"/>
        <v>2.0833333333333259E-3</v>
      </c>
      <c r="S374" s="36">
        <f t="shared" si="213"/>
        <v>3.0555555555555558E-2</v>
      </c>
      <c r="T374" s="36">
        <f t="shared" si="215"/>
        <v>2.7777777777777679E-3</v>
      </c>
      <c r="U374" s="35">
        <v>24.1</v>
      </c>
      <c r="V374" s="35">
        <f>INDEX('Počty dní'!F:J,MATCH(E374,'Počty dní'!C:C,0),4)</f>
        <v>47</v>
      </c>
      <c r="W374" s="65">
        <f t="shared" si="214"/>
        <v>1132.7</v>
      </c>
    </row>
    <row r="375" spans="1:23" x14ac:dyDescent="0.3">
      <c r="A375" s="171">
        <v>224</v>
      </c>
      <c r="B375" s="35">
        <v>2124</v>
      </c>
      <c r="C375" s="34" t="s">
        <v>18</v>
      </c>
      <c r="D375" s="103"/>
      <c r="E375" s="34" t="str">
        <f t="shared" si="208"/>
        <v>X</v>
      </c>
      <c r="F375" s="34" t="s">
        <v>116</v>
      </c>
      <c r="G375" s="34">
        <v>10</v>
      </c>
      <c r="H375" s="34" t="str">
        <f t="shared" si="209"/>
        <v>XXX140/10</v>
      </c>
      <c r="I375" s="206" t="s">
        <v>64</v>
      </c>
      <c r="J375" s="103" t="s">
        <v>64</v>
      </c>
      <c r="K375" s="104">
        <v>0.2986111111111111</v>
      </c>
      <c r="L375" s="105">
        <v>0.30069444444444443</v>
      </c>
      <c r="M375" s="34" t="s">
        <v>34</v>
      </c>
      <c r="N375" s="105">
        <v>0.3298611111111111</v>
      </c>
      <c r="O375" s="34" t="s">
        <v>19</v>
      </c>
      <c r="P375" s="35" t="str">
        <f t="shared" si="210"/>
        <v>OK</v>
      </c>
      <c r="Q375" s="36">
        <f t="shared" si="211"/>
        <v>2.9166666666666674E-2</v>
      </c>
      <c r="R375" s="36">
        <f t="shared" si="212"/>
        <v>2.0833333333333259E-3</v>
      </c>
      <c r="S375" s="36">
        <f t="shared" si="213"/>
        <v>3.125E-2</v>
      </c>
      <c r="T375" s="36">
        <f t="shared" si="215"/>
        <v>2.7777777777777679E-3</v>
      </c>
      <c r="U375" s="35">
        <v>23.8</v>
      </c>
      <c r="V375" s="35">
        <f>INDEX('Počty dní'!F:J,MATCH(E375,'Počty dní'!C:C,0),4)</f>
        <v>47</v>
      </c>
      <c r="W375" s="65">
        <f t="shared" si="214"/>
        <v>1118.6000000000001</v>
      </c>
    </row>
    <row r="376" spans="1:23" x14ac:dyDescent="0.3">
      <c r="A376" s="171">
        <v>224</v>
      </c>
      <c r="B376" s="35">
        <v>2124</v>
      </c>
      <c r="C376" s="34" t="s">
        <v>18</v>
      </c>
      <c r="D376" s="103"/>
      <c r="E376" s="34" t="str">
        <f>CONCATENATE(C376,D376)</f>
        <v>X</v>
      </c>
      <c r="F376" s="34" t="s">
        <v>116</v>
      </c>
      <c r="G376" s="34">
        <v>9</v>
      </c>
      <c r="H376" s="34" t="str">
        <f>CONCATENATE(F376,"/",G376)</f>
        <v>XXX140/9</v>
      </c>
      <c r="I376" s="206" t="s">
        <v>64</v>
      </c>
      <c r="J376" s="103" t="s">
        <v>64</v>
      </c>
      <c r="K376" s="104">
        <v>0.41666666666666669</v>
      </c>
      <c r="L376" s="105">
        <v>0.4201388888888889</v>
      </c>
      <c r="M376" s="34" t="s">
        <v>19</v>
      </c>
      <c r="N376" s="105">
        <v>0.44791666666666669</v>
      </c>
      <c r="O376" s="34" t="s">
        <v>34</v>
      </c>
      <c r="P376" s="35" t="str">
        <f t="shared" si="210"/>
        <v>OK</v>
      </c>
      <c r="Q376" s="36">
        <f t="shared" si="211"/>
        <v>2.777777777777779E-2</v>
      </c>
      <c r="R376" s="36">
        <f t="shared" si="212"/>
        <v>3.4722222222222099E-3</v>
      </c>
      <c r="S376" s="36">
        <f t="shared" si="213"/>
        <v>3.125E-2</v>
      </c>
      <c r="T376" s="36">
        <f t="shared" si="215"/>
        <v>8.680555555555558E-2</v>
      </c>
      <c r="U376" s="35">
        <v>23.8</v>
      </c>
      <c r="V376" s="35">
        <f>INDEX('Počty dní'!F:J,MATCH(E376,'Počty dní'!C:C,0),4)</f>
        <v>47</v>
      </c>
      <c r="W376" s="65">
        <f>V376*U376</f>
        <v>1118.6000000000001</v>
      </c>
    </row>
    <row r="377" spans="1:23" x14ac:dyDescent="0.3">
      <c r="A377" s="171">
        <v>224</v>
      </c>
      <c r="B377" s="35">
        <v>2124</v>
      </c>
      <c r="C377" s="34" t="s">
        <v>18</v>
      </c>
      <c r="D377" s="103"/>
      <c r="E377" s="34" t="str">
        <f>CONCATENATE(C377,D377)</f>
        <v>X</v>
      </c>
      <c r="F377" s="34" t="s">
        <v>116</v>
      </c>
      <c r="G377" s="34">
        <v>14</v>
      </c>
      <c r="H377" s="34" t="str">
        <f>CONCATENATE(F377,"/",G377)</f>
        <v>XXX140/14</v>
      </c>
      <c r="I377" s="206" t="s">
        <v>64</v>
      </c>
      <c r="J377" s="103" t="s">
        <v>64</v>
      </c>
      <c r="K377" s="104">
        <v>0.46527777777777773</v>
      </c>
      <c r="L377" s="105">
        <v>0.46736111111111112</v>
      </c>
      <c r="M377" s="34" t="s">
        <v>34</v>
      </c>
      <c r="N377" s="105">
        <v>0.49652777777777773</v>
      </c>
      <c r="O377" s="34" t="s">
        <v>19</v>
      </c>
      <c r="P377" s="35" t="str">
        <f t="shared" si="210"/>
        <v>OK</v>
      </c>
      <c r="Q377" s="36">
        <f t="shared" si="211"/>
        <v>2.9166666666666619E-2</v>
      </c>
      <c r="R377" s="36">
        <f t="shared" si="212"/>
        <v>2.0833333333333814E-3</v>
      </c>
      <c r="S377" s="36">
        <f t="shared" si="213"/>
        <v>3.125E-2</v>
      </c>
      <c r="T377" s="36">
        <f t="shared" si="215"/>
        <v>1.7361111111111049E-2</v>
      </c>
      <c r="U377" s="35">
        <v>23.8</v>
      </c>
      <c r="V377" s="35">
        <f>INDEX('Počty dní'!F:J,MATCH(E377,'Počty dní'!C:C,0),4)</f>
        <v>47</v>
      </c>
      <c r="W377" s="65">
        <f>V377*U377</f>
        <v>1118.6000000000001</v>
      </c>
    </row>
    <row r="378" spans="1:23" x14ac:dyDescent="0.3">
      <c r="A378" s="171">
        <v>224</v>
      </c>
      <c r="B378" s="35">
        <v>2124</v>
      </c>
      <c r="C378" s="34" t="s">
        <v>18</v>
      </c>
      <c r="D378" s="103"/>
      <c r="E378" s="34" t="str">
        <f t="shared" si="208"/>
        <v>X</v>
      </c>
      <c r="F378" s="34" t="s">
        <v>116</v>
      </c>
      <c r="G378" s="34">
        <v>13</v>
      </c>
      <c r="H378" s="34" t="str">
        <f t="shared" si="209"/>
        <v>XXX140/13</v>
      </c>
      <c r="I378" s="206" t="s">
        <v>64</v>
      </c>
      <c r="J378" s="103" t="s">
        <v>64</v>
      </c>
      <c r="K378" s="104">
        <v>0.54166666666666663</v>
      </c>
      <c r="L378" s="105">
        <v>0.54513888888888895</v>
      </c>
      <c r="M378" s="34" t="s">
        <v>19</v>
      </c>
      <c r="N378" s="105">
        <v>0.57291666666666663</v>
      </c>
      <c r="O378" s="34" t="s">
        <v>34</v>
      </c>
      <c r="P378" s="35" t="str">
        <f t="shared" si="210"/>
        <v>OK</v>
      </c>
      <c r="Q378" s="36">
        <f t="shared" si="211"/>
        <v>2.7777777777777679E-2</v>
      </c>
      <c r="R378" s="36">
        <f t="shared" si="212"/>
        <v>3.4722222222223209E-3</v>
      </c>
      <c r="S378" s="36">
        <f t="shared" si="213"/>
        <v>3.125E-2</v>
      </c>
      <c r="T378" s="36">
        <f t="shared" si="215"/>
        <v>4.5138888888888895E-2</v>
      </c>
      <c r="U378" s="35">
        <v>23.8</v>
      </c>
      <c r="V378" s="35">
        <f>INDEX('Počty dní'!F:J,MATCH(E378,'Počty dní'!C:C,0),4)</f>
        <v>47</v>
      </c>
      <c r="W378" s="65">
        <f t="shared" si="214"/>
        <v>1118.6000000000001</v>
      </c>
    </row>
    <row r="379" spans="1:23" x14ac:dyDescent="0.3">
      <c r="A379" s="171">
        <v>224</v>
      </c>
      <c r="B379" s="35">
        <v>2124</v>
      </c>
      <c r="C379" s="34" t="s">
        <v>18</v>
      </c>
      <c r="D379" s="103"/>
      <c r="E379" s="34" t="str">
        <f t="shared" si="208"/>
        <v>X</v>
      </c>
      <c r="F379" s="34" t="s">
        <v>116</v>
      </c>
      <c r="G379" s="34">
        <v>18</v>
      </c>
      <c r="H379" s="34" t="str">
        <f t="shared" si="209"/>
        <v>XXX140/18</v>
      </c>
      <c r="I379" s="206" t="s">
        <v>64</v>
      </c>
      <c r="J379" s="103" t="s">
        <v>64</v>
      </c>
      <c r="K379" s="104">
        <v>0.59027777777777779</v>
      </c>
      <c r="L379" s="105">
        <v>0.59236111111111112</v>
      </c>
      <c r="M379" s="34" t="s">
        <v>34</v>
      </c>
      <c r="N379" s="105">
        <v>0.62152777777777779</v>
      </c>
      <c r="O379" s="34" t="s">
        <v>19</v>
      </c>
      <c r="P379" s="35" t="str">
        <f t="shared" si="210"/>
        <v>OK</v>
      </c>
      <c r="Q379" s="36">
        <f t="shared" si="211"/>
        <v>2.9166666666666674E-2</v>
      </c>
      <c r="R379" s="36">
        <f t="shared" si="212"/>
        <v>2.0833333333333259E-3</v>
      </c>
      <c r="S379" s="36">
        <f t="shared" si="213"/>
        <v>3.125E-2</v>
      </c>
      <c r="T379" s="36">
        <f t="shared" si="215"/>
        <v>1.736111111111116E-2</v>
      </c>
      <c r="U379" s="35">
        <v>23.8</v>
      </c>
      <c r="V379" s="35">
        <f>INDEX('Počty dní'!F:J,MATCH(E379,'Počty dní'!C:C,0),4)</f>
        <v>47</v>
      </c>
      <c r="W379" s="65">
        <f t="shared" si="214"/>
        <v>1118.6000000000001</v>
      </c>
    </row>
    <row r="380" spans="1:23" x14ac:dyDescent="0.3">
      <c r="A380" s="171">
        <v>224</v>
      </c>
      <c r="B380" s="35">
        <v>2124</v>
      </c>
      <c r="C380" s="34" t="s">
        <v>18</v>
      </c>
      <c r="D380" s="103"/>
      <c r="E380" s="34" t="str">
        <f t="shared" si="208"/>
        <v>X</v>
      </c>
      <c r="F380" s="34" t="s">
        <v>116</v>
      </c>
      <c r="G380" s="34">
        <v>17</v>
      </c>
      <c r="H380" s="34" t="str">
        <f t="shared" si="209"/>
        <v>XXX140/17</v>
      </c>
      <c r="I380" s="206" t="s">
        <v>64</v>
      </c>
      <c r="J380" s="103" t="s">
        <v>64</v>
      </c>
      <c r="K380" s="104">
        <v>0.625</v>
      </c>
      <c r="L380" s="105">
        <v>0.62847222222222221</v>
      </c>
      <c r="M380" s="34" t="s">
        <v>19</v>
      </c>
      <c r="N380" s="105">
        <v>0.65625</v>
      </c>
      <c r="O380" s="34" t="s">
        <v>34</v>
      </c>
      <c r="P380" s="35" t="str">
        <f t="shared" si="210"/>
        <v>OK</v>
      </c>
      <c r="Q380" s="36">
        <f t="shared" si="211"/>
        <v>2.777777777777779E-2</v>
      </c>
      <c r="R380" s="36">
        <f t="shared" si="212"/>
        <v>3.4722222222222099E-3</v>
      </c>
      <c r="S380" s="36">
        <f t="shared" si="213"/>
        <v>3.125E-2</v>
      </c>
      <c r="T380" s="36">
        <f t="shared" si="215"/>
        <v>3.4722222222222099E-3</v>
      </c>
      <c r="U380" s="35">
        <v>23.8</v>
      </c>
      <c r="V380" s="35">
        <f>INDEX('Počty dní'!F:J,MATCH(E380,'Počty dní'!C:C,0),4)</f>
        <v>47</v>
      </c>
      <c r="W380" s="65">
        <f t="shared" si="214"/>
        <v>1118.6000000000001</v>
      </c>
    </row>
    <row r="381" spans="1:23" x14ac:dyDescent="0.3">
      <c r="A381" s="171">
        <v>224</v>
      </c>
      <c r="B381" s="35">
        <v>2124</v>
      </c>
      <c r="C381" s="34" t="s">
        <v>18</v>
      </c>
      <c r="D381" s="103"/>
      <c r="E381" s="34" t="str">
        <f t="shared" si="208"/>
        <v>X</v>
      </c>
      <c r="F381" s="34" t="s">
        <v>116</v>
      </c>
      <c r="G381" s="34">
        <v>22</v>
      </c>
      <c r="H381" s="34" t="str">
        <f t="shared" si="209"/>
        <v>XXX140/22</v>
      </c>
      <c r="I381" s="206" t="s">
        <v>64</v>
      </c>
      <c r="J381" s="103" t="s">
        <v>64</v>
      </c>
      <c r="K381" s="104">
        <v>0.67361111111111116</v>
      </c>
      <c r="L381" s="105">
        <v>0.67569444444444438</v>
      </c>
      <c r="M381" s="34" t="s">
        <v>34</v>
      </c>
      <c r="N381" s="105">
        <v>0.70486111111111116</v>
      </c>
      <c r="O381" s="34" t="s">
        <v>19</v>
      </c>
      <c r="P381" s="35" t="str">
        <f t="shared" si="210"/>
        <v>OK</v>
      </c>
      <c r="Q381" s="36">
        <f t="shared" si="211"/>
        <v>2.9166666666666785E-2</v>
      </c>
      <c r="R381" s="36">
        <f t="shared" si="212"/>
        <v>2.0833333333332149E-3</v>
      </c>
      <c r="S381" s="36">
        <f t="shared" si="213"/>
        <v>3.125E-2</v>
      </c>
      <c r="T381" s="36">
        <f t="shared" si="215"/>
        <v>1.736111111111116E-2</v>
      </c>
      <c r="U381" s="35">
        <v>23.8</v>
      </c>
      <c r="V381" s="35">
        <f>INDEX('Počty dní'!F:J,MATCH(E381,'Počty dní'!C:C,0),4)</f>
        <v>47</v>
      </c>
      <c r="W381" s="65">
        <f t="shared" si="214"/>
        <v>1118.6000000000001</v>
      </c>
    </row>
    <row r="382" spans="1:23" x14ac:dyDescent="0.3">
      <c r="A382" s="171">
        <v>224</v>
      </c>
      <c r="B382" s="35">
        <v>2124</v>
      </c>
      <c r="C382" s="34" t="s">
        <v>18</v>
      </c>
      <c r="D382" s="103"/>
      <c r="E382" s="34" t="str">
        <f t="shared" si="208"/>
        <v>X</v>
      </c>
      <c r="F382" s="34" t="s">
        <v>116</v>
      </c>
      <c r="G382" s="34">
        <v>21</v>
      </c>
      <c r="H382" s="34" t="str">
        <f t="shared" si="209"/>
        <v>XXX140/21</v>
      </c>
      <c r="I382" s="206" t="s">
        <v>64</v>
      </c>
      <c r="J382" s="103" t="s">
        <v>64</v>
      </c>
      <c r="K382" s="104">
        <v>0.70833333333333337</v>
      </c>
      <c r="L382" s="105">
        <v>0.71180555555555547</v>
      </c>
      <c r="M382" s="34" t="s">
        <v>19</v>
      </c>
      <c r="N382" s="105">
        <v>0.73958333333333337</v>
      </c>
      <c r="O382" s="34" t="s">
        <v>34</v>
      </c>
      <c r="P382" s="35" t="str">
        <f t="shared" si="210"/>
        <v>OK</v>
      </c>
      <c r="Q382" s="36">
        <f t="shared" si="211"/>
        <v>2.7777777777777901E-2</v>
      </c>
      <c r="R382" s="36">
        <f t="shared" si="212"/>
        <v>3.4722222222220989E-3</v>
      </c>
      <c r="S382" s="36">
        <f t="shared" si="213"/>
        <v>3.125E-2</v>
      </c>
      <c r="T382" s="36">
        <f t="shared" si="215"/>
        <v>3.4722222222222099E-3</v>
      </c>
      <c r="U382" s="35">
        <v>23.8</v>
      </c>
      <c r="V382" s="35">
        <f>INDEX('Počty dní'!F:J,MATCH(E382,'Počty dní'!C:C,0),4)</f>
        <v>47</v>
      </c>
      <c r="W382" s="65">
        <f t="shared" si="214"/>
        <v>1118.6000000000001</v>
      </c>
    </row>
    <row r="383" spans="1:23" ht="15" thickBot="1" x14ac:dyDescent="0.35">
      <c r="A383" s="172">
        <v>224</v>
      </c>
      <c r="B383" s="37">
        <v>2124</v>
      </c>
      <c r="C383" s="75" t="s">
        <v>18</v>
      </c>
      <c r="D383" s="151"/>
      <c r="E383" s="75" t="str">
        <f t="shared" si="208"/>
        <v>X</v>
      </c>
      <c r="F383" s="75" t="s">
        <v>117</v>
      </c>
      <c r="G383" s="75">
        <v>17</v>
      </c>
      <c r="H383" s="75" t="str">
        <f t="shared" si="209"/>
        <v>XXX141/17</v>
      </c>
      <c r="I383" s="211" t="s">
        <v>65</v>
      </c>
      <c r="J383" s="151" t="s">
        <v>64</v>
      </c>
      <c r="K383" s="173">
        <v>0.7680555555555556</v>
      </c>
      <c r="L383" s="174">
        <v>0.76874999999999993</v>
      </c>
      <c r="M383" s="75" t="s">
        <v>34</v>
      </c>
      <c r="N383" s="174">
        <v>0.78611111111111109</v>
      </c>
      <c r="O383" s="75" t="s">
        <v>35</v>
      </c>
      <c r="P383" s="75"/>
      <c r="Q383" s="68">
        <f t="shared" si="211"/>
        <v>1.736111111111116E-2</v>
      </c>
      <c r="R383" s="68">
        <f t="shared" si="212"/>
        <v>6.9444444444433095E-4</v>
      </c>
      <c r="S383" s="68">
        <f t="shared" si="213"/>
        <v>1.8055555555555491E-2</v>
      </c>
      <c r="T383" s="68">
        <f t="shared" si="215"/>
        <v>2.8472222222222232E-2</v>
      </c>
      <c r="U383" s="37">
        <v>13.2</v>
      </c>
      <c r="V383" s="37">
        <f>INDEX('Počty dní'!F:J,MATCH(E383,'Počty dní'!C:C,0),4)</f>
        <v>47</v>
      </c>
      <c r="W383" s="69">
        <f t="shared" si="214"/>
        <v>620.4</v>
      </c>
    </row>
    <row r="384" spans="1:23" ht="15" thickBot="1" x14ac:dyDescent="0.35">
      <c r="A384" s="115" t="str">
        <f ca="1">CONCATENATE(INDIRECT("R[-3]C[0]",FALSE),"celkem")</f>
        <v>224celkem</v>
      </c>
      <c r="B384" s="70"/>
      <c r="C384" s="70" t="str">
        <f ca="1">INDIRECT("R[-1]C[12]",FALSE)</f>
        <v>Pustá Rybná,,host.</v>
      </c>
      <c r="D384" s="80"/>
      <c r="E384" s="70"/>
      <c r="F384" s="80"/>
      <c r="G384" s="70"/>
      <c r="H384" s="116"/>
      <c r="I384" s="117"/>
      <c r="J384" s="118" t="str">
        <f ca="1">INDIRECT("R[-3]C[0]",FALSE)</f>
        <v>V</v>
      </c>
      <c r="K384" s="119"/>
      <c r="L384" s="120"/>
      <c r="M384" s="121"/>
      <c r="N384" s="120"/>
      <c r="O384" s="122"/>
      <c r="P384" s="70"/>
      <c r="Q384" s="71">
        <f>SUM(Q372:Q383)</f>
        <v>0.32569444444444468</v>
      </c>
      <c r="R384" s="71">
        <f>SUM(R372:R383)</f>
        <v>2.7777777777777513E-2</v>
      </c>
      <c r="S384" s="71">
        <f>SUM(S372:S383)</f>
        <v>0.35347222222222219</v>
      </c>
      <c r="T384" s="71">
        <f>SUM(T372:T383)</f>
        <v>0.23402777777777781</v>
      </c>
      <c r="U384" s="72">
        <f>SUM(U372:U383)</f>
        <v>268.80000000000007</v>
      </c>
      <c r="V384" s="73"/>
      <c r="W384" s="74">
        <f>SUM(W372:W383)</f>
        <v>12633.600000000002</v>
      </c>
    </row>
    <row r="385" spans="1:23" x14ac:dyDescent="0.3">
      <c r="C385" s="43"/>
      <c r="D385" s="147"/>
      <c r="E385" s="43"/>
      <c r="G385" s="43"/>
      <c r="H385" s="43"/>
      <c r="L385" s="139"/>
      <c r="M385" s="43"/>
      <c r="N385" s="139"/>
      <c r="O385" s="43"/>
    </row>
    <row r="386" spans="1:23" ht="15" thickBot="1" x14ac:dyDescent="0.35">
      <c r="C386" s="43"/>
      <c r="D386" s="147"/>
      <c r="E386" s="43"/>
      <c r="G386" s="43"/>
      <c r="H386" s="43"/>
      <c r="L386" s="139"/>
      <c r="M386" s="43"/>
      <c r="N386" s="139"/>
      <c r="O386" s="43"/>
    </row>
    <row r="387" spans="1:23" x14ac:dyDescent="0.3">
      <c r="A387" s="89">
        <v>225</v>
      </c>
      <c r="B387" s="32">
        <v>2125</v>
      </c>
      <c r="C387" s="32" t="s">
        <v>18</v>
      </c>
      <c r="D387" s="90"/>
      <c r="E387" s="32" t="str">
        <f t="shared" ref="E387:E394" si="216">CONCATENATE(C387,D387)</f>
        <v>X</v>
      </c>
      <c r="F387" s="32" t="s">
        <v>123</v>
      </c>
      <c r="G387" s="32">
        <v>4</v>
      </c>
      <c r="H387" s="32" t="str">
        <f t="shared" ref="H387:H394" si="217">CONCATENATE(F387,"/",G387)</f>
        <v>XXX150/4</v>
      </c>
      <c r="I387" s="204" t="s">
        <v>64</v>
      </c>
      <c r="J387" s="90" t="s">
        <v>64</v>
      </c>
      <c r="K387" s="169">
        <v>0.20972222222222223</v>
      </c>
      <c r="L387" s="170">
        <v>0.21180555555555555</v>
      </c>
      <c r="M387" s="32" t="s">
        <v>34</v>
      </c>
      <c r="N387" s="170">
        <v>0.24166666666666667</v>
      </c>
      <c r="O387" s="32" t="s">
        <v>21</v>
      </c>
      <c r="P387" s="32" t="str">
        <f t="shared" ref="P387:P392" si="218">IF(M388=O387,"OK","POZOR")</f>
        <v>OK</v>
      </c>
      <c r="Q387" s="67">
        <f t="shared" ref="Q387:Q394" si="219">IF(ISNUMBER(G387),N387-L387,IF(F387="přejezd",N387-L387,0))</f>
        <v>2.9861111111111116E-2</v>
      </c>
      <c r="R387" s="67">
        <f t="shared" ref="R387:R394" si="220">IF(ISNUMBER(G387),L387-K387,0)</f>
        <v>2.0833333333333259E-3</v>
      </c>
      <c r="S387" s="67">
        <f t="shared" ref="S387:S394" si="221">Q387+R387</f>
        <v>3.1944444444444442E-2</v>
      </c>
      <c r="T387" s="67"/>
      <c r="U387" s="32">
        <v>24.1</v>
      </c>
      <c r="V387" s="32">
        <f>INDEX('Počty dní'!F:J,MATCH(E387,'Počty dní'!C:C,0),4)</f>
        <v>47</v>
      </c>
      <c r="W387" s="33">
        <f t="shared" ref="W387:W394" si="222">V387*U387</f>
        <v>1132.7</v>
      </c>
    </row>
    <row r="388" spans="1:23" x14ac:dyDescent="0.3">
      <c r="A388" s="171">
        <v>225</v>
      </c>
      <c r="B388" s="35">
        <v>2125</v>
      </c>
      <c r="C388" s="34" t="s">
        <v>18</v>
      </c>
      <c r="D388" s="103"/>
      <c r="E388" s="34" t="str">
        <f t="shared" si="216"/>
        <v>X</v>
      </c>
      <c r="F388" s="34" t="s">
        <v>134</v>
      </c>
      <c r="G388" s="34">
        <v>5</v>
      </c>
      <c r="H388" s="34" t="str">
        <f t="shared" si="217"/>
        <v>XXX200/5</v>
      </c>
      <c r="I388" s="206" t="s">
        <v>64</v>
      </c>
      <c r="J388" s="103" t="s">
        <v>64</v>
      </c>
      <c r="K388" s="104">
        <v>0.26597222222222222</v>
      </c>
      <c r="L388" s="105">
        <v>0.26944444444444443</v>
      </c>
      <c r="M388" s="102" t="s">
        <v>21</v>
      </c>
      <c r="N388" s="105">
        <v>0.30555555555555552</v>
      </c>
      <c r="O388" s="106" t="s">
        <v>62</v>
      </c>
      <c r="P388" s="35" t="str">
        <f t="shared" si="218"/>
        <v>OK</v>
      </c>
      <c r="Q388" s="36">
        <f t="shared" si="219"/>
        <v>3.6111111111111094E-2</v>
      </c>
      <c r="R388" s="36">
        <f t="shared" si="220"/>
        <v>3.4722222222222099E-3</v>
      </c>
      <c r="S388" s="36">
        <f t="shared" si="221"/>
        <v>3.9583333333333304E-2</v>
      </c>
      <c r="T388" s="36">
        <f t="shared" ref="T388:T394" si="223">K388-N387</f>
        <v>2.4305555555555552E-2</v>
      </c>
      <c r="U388" s="35">
        <v>38.1</v>
      </c>
      <c r="V388" s="35">
        <f>INDEX('Počty dní'!F:J,MATCH(E388,'Počty dní'!C:C,0),4)</f>
        <v>47</v>
      </c>
      <c r="W388" s="65">
        <f t="shared" si="222"/>
        <v>1790.7</v>
      </c>
    </row>
    <row r="389" spans="1:23" x14ac:dyDescent="0.3">
      <c r="A389" s="171">
        <v>225</v>
      </c>
      <c r="B389" s="35">
        <v>2125</v>
      </c>
      <c r="C389" s="34" t="s">
        <v>18</v>
      </c>
      <c r="D389" s="103"/>
      <c r="E389" s="34" t="str">
        <f t="shared" si="216"/>
        <v>X</v>
      </c>
      <c r="F389" s="34" t="s">
        <v>134</v>
      </c>
      <c r="G389" s="34">
        <v>8</v>
      </c>
      <c r="H389" s="34" t="str">
        <f t="shared" si="217"/>
        <v>XXX200/8</v>
      </c>
      <c r="I389" s="206" t="s">
        <v>64</v>
      </c>
      <c r="J389" s="103" t="s">
        <v>64</v>
      </c>
      <c r="K389" s="104">
        <v>0.31597222222222221</v>
      </c>
      <c r="L389" s="105">
        <v>0.31875000000000003</v>
      </c>
      <c r="M389" s="102" t="s">
        <v>62</v>
      </c>
      <c r="N389" s="105">
        <v>0.35555555555555557</v>
      </c>
      <c r="O389" s="106" t="s">
        <v>21</v>
      </c>
      <c r="P389" s="35" t="str">
        <f t="shared" si="218"/>
        <v>OK</v>
      </c>
      <c r="Q389" s="36">
        <f t="shared" si="219"/>
        <v>3.6805555555555536E-2</v>
      </c>
      <c r="R389" s="36">
        <f t="shared" si="220"/>
        <v>2.7777777777778234E-3</v>
      </c>
      <c r="S389" s="36">
        <f t="shared" si="221"/>
        <v>3.9583333333333359E-2</v>
      </c>
      <c r="T389" s="36">
        <f t="shared" si="223"/>
        <v>1.0416666666666685E-2</v>
      </c>
      <c r="U389" s="35">
        <v>38.1</v>
      </c>
      <c r="V389" s="35">
        <f>INDEX('Počty dní'!F:J,MATCH(E389,'Počty dní'!C:C,0),4)</f>
        <v>47</v>
      </c>
      <c r="W389" s="65">
        <f t="shared" si="222"/>
        <v>1790.7</v>
      </c>
    </row>
    <row r="390" spans="1:23" x14ac:dyDescent="0.3">
      <c r="A390" s="171">
        <v>225</v>
      </c>
      <c r="B390" s="35">
        <v>2125</v>
      </c>
      <c r="C390" s="34" t="s">
        <v>18</v>
      </c>
      <c r="D390" s="103"/>
      <c r="E390" s="34" t="str">
        <f t="shared" si="216"/>
        <v>X</v>
      </c>
      <c r="F390" s="34" t="s">
        <v>123</v>
      </c>
      <c r="G390" s="34">
        <v>11</v>
      </c>
      <c r="H390" s="34" t="str">
        <f t="shared" si="217"/>
        <v>XXX150/11</v>
      </c>
      <c r="I390" s="206" t="s">
        <v>64</v>
      </c>
      <c r="J390" s="103" t="s">
        <v>64</v>
      </c>
      <c r="K390" s="104">
        <v>0.48472222222222222</v>
      </c>
      <c r="L390" s="105">
        <v>0.48749999999999999</v>
      </c>
      <c r="M390" s="34" t="s">
        <v>21</v>
      </c>
      <c r="N390" s="105">
        <v>0.51597222222222217</v>
      </c>
      <c r="O390" s="34" t="s">
        <v>34</v>
      </c>
      <c r="P390" s="35" t="str">
        <f t="shared" si="218"/>
        <v>OK</v>
      </c>
      <c r="Q390" s="36">
        <f t="shared" si="219"/>
        <v>2.8472222222222177E-2</v>
      </c>
      <c r="R390" s="36">
        <f t="shared" si="220"/>
        <v>2.7777777777777679E-3</v>
      </c>
      <c r="S390" s="36">
        <f t="shared" si="221"/>
        <v>3.1249999999999944E-2</v>
      </c>
      <c r="T390" s="36">
        <f t="shared" si="223"/>
        <v>0.12916666666666665</v>
      </c>
      <c r="U390" s="35">
        <v>24.1</v>
      </c>
      <c r="V390" s="35">
        <f>INDEX('Počty dní'!F:J,MATCH(E390,'Počty dní'!C:C,0),4)</f>
        <v>47</v>
      </c>
      <c r="W390" s="65">
        <f t="shared" si="222"/>
        <v>1132.7</v>
      </c>
    </row>
    <row r="391" spans="1:23" x14ac:dyDescent="0.3">
      <c r="A391" s="171">
        <v>225</v>
      </c>
      <c r="B391" s="35">
        <v>2125</v>
      </c>
      <c r="C391" s="34" t="s">
        <v>18</v>
      </c>
      <c r="D391" s="103"/>
      <c r="E391" s="34" t="str">
        <f t="shared" si="216"/>
        <v>X</v>
      </c>
      <c r="F391" s="34" t="s">
        <v>117</v>
      </c>
      <c r="G391" s="34">
        <v>9</v>
      </c>
      <c r="H391" s="34" t="str">
        <f t="shared" si="217"/>
        <v>XXX141/9</v>
      </c>
      <c r="I391" s="206" t="s">
        <v>65</v>
      </c>
      <c r="J391" s="103" t="s">
        <v>64</v>
      </c>
      <c r="K391" s="104">
        <v>0.51597222222222217</v>
      </c>
      <c r="L391" s="105">
        <v>0.51736111111111105</v>
      </c>
      <c r="M391" s="34" t="s">
        <v>34</v>
      </c>
      <c r="N391" s="105">
        <v>0.55833333333333335</v>
      </c>
      <c r="O391" s="34" t="s">
        <v>24</v>
      </c>
      <c r="P391" s="35" t="str">
        <f t="shared" si="218"/>
        <v>OK</v>
      </c>
      <c r="Q391" s="36">
        <f t="shared" si="219"/>
        <v>4.0972222222222299E-2</v>
      </c>
      <c r="R391" s="36">
        <f t="shared" si="220"/>
        <v>1.388888888888884E-3</v>
      </c>
      <c r="S391" s="36">
        <f t="shared" si="221"/>
        <v>4.2361111111111183E-2</v>
      </c>
      <c r="T391" s="36">
        <f t="shared" si="223"/>
        <v>0</v>
      </c>
      <c r="U391" s="35">
        <v>33.6</v>
      </c>
      <c r="V391" s="35">
        <f>INDEX('Počty dní'!F:J,MATCH(E391,'Počty dní'!C:C,0),4)</f>
        <v>47</v>
      </c>
      <c r="W391" s="65">
        <f t="shared" si="222"/>
        <v>1579.2</v>
      </c>
    </row>
    <row r="392" spans="1:23" x14ac:dyDescent="0.3">
      <c r="A392" s="171">
        <v>225</v>
      </c>
      <c r="B392" s="35">
        <v>2125</v>
      </c>
      <c r="C392" s="34" t="s">
        <v>18</v>
      </c>
      <c r="D392" s="103"/>
      <c r="E392" s="34" t="str">
        <f t="shared" si="216"/>
        <v>X</v>
      </c>
      <c r="F392" s="34" t="s">
        <v>117</v>
      </c>
      <c r="G392" s="34">
        <v>12</v>
      </c>
      <c r="H392" s="34" t="str">
        <f t="shared" si="217"/>
        <v>XXX141/12</v>
      </c>
      <c r="I392" s="206" t="s">
        <v>64</v>
      </c>
      <c r="J392" s="103" t="s">
        <v>64</v>
      </c>
      <c r="K392" s="104">
        <v>0.60416666666666663</v>
      </c>
      <c r="L392" s="105">
        <v>0.60972222222222217</v>
      </c>
      <c r="M392" s="34" t="s">
        <v>24</v>
      </c>
      <c r="N392" s="105">
        <v>0.65208333333333335</v>
      </c>
      <c r="O392" s="34" t="s">
        <v>34</v>
      </c>
      <c r="P392" s="35" t="str">
        <f t="shared" si="218"/>
        <v>OK</v>
      </c>
      <c r="Q392" s="36">
        <f t="shared" si="219"/>
        <v>4.2361111111111183E-2</v>
      </c>
      <c r="R392" s="36">
        <f t="shared" si="220"/>
        <v>5.5555555555555358E-3</v>
      </c>
      <c r="S392" s="36">
        <f t="shared" si="221"/>
        <v>4.7916666666666718E-2</v>
      </c>
      <c r="T392" s="36">
        <f t="shared" si="223"/>
        <v>4.5833333333333282E-2</v>
      </c>
      <c r="U392" s="35">
        <v>33.6</v>
      </c>
      <c r="V392" s="35">
        <f>INDEX('Počty dní'!F:J,MATCH(E392,'Počty dní'!C:C,0),4)</f>
        <v>47</v>
      </c>
      <c r="W392" s="65">
        <f t="shared" si="222"/>
        <v>1579.2</v>
      </c>
    </row>
    <row r="393" spans="1:23" x14ac:dyDescent="0.3">
      <c r="A393" s="171">
        <v>225</v>
      </c>
      <c r="B393" s="35">
        <v>2125</v>
      </c>
      <c r="C393" s="34" t="s">
        <v>18</v>
      </c>
      <c r="D393" s="103"/>
      <c r="E393" s="34" t="str">
        <f t="shared" si="216"/>
        <v>X</v>
      </c>
      <c r="F393" s="34" t="s">
        <v>117</v>
      </c>
      <c r="G393" s="34">
        <v>15</v>
      </c>
      <c r="H393" s="34" t="str">
        <f t="shared" si="217"/>
        <v>XXX141/15</v>
      </c>
      <c r="I393" s="206" t="s">
        <v>65</v>
      </c>
      <c r="J393" s="103" t="s">
        <v>64</v>
      </c>
      <c r="K393" s="104">
        <v>0.68194444444444446</v>
      </c>
      <c r="L393" s="105">
        <v>0.68402777777777779</v>
      </c>
      <c r="M393" s="34" t="s">
        <v>34</v>
      </c>
      <c r="N393" s="105">
        <v>0.72499999999999998</v>
      </c>
      <c r="O393" s="34" t="s">
        <v>24</v>
      </c>
      <c r="P393" s="35" t="str">
        <f>IF(M394=O393,"OK","POZOR")</f>
        <v>OK</v>
      </c>
      <c r="Q393" s="36">
        <f t="shared" si="219"/>
        <v>4.0972222222222188E-2</v>
      </c>
      <c r="R393" s="36">
        <f t="shared" si="220"/>
        <v>2.0833333333333259E-3</v>
      </c>
      <c r="S393" s="36">
        <f t="shared" si="221"/>
        <v>4.3055555555555514E-2</v>
      </c>
      <c r="T393" s="36">
        <f t="shared" si="223"/>
        <v>2.9861111111111116E-2</v>
      </c>
      <c r="U393" s="35">
        <v>33.6</v>
      </c>
      <c r="V393" s="35">
        <f>INDEX('Počty dní'!F:J,MATCH(E393,'Počty dní'!C:C,0),4)</f>
        <v>47</v>
      </c>
      <c r="W393" s="65">
        <f t="shared" si="222"/>
        <v>1579.2</v>
      </c>
    </row>
    <row r="394" spans="1:23" ht="15" thickBot="1" x14ac:dyDescent="0.35">
      <c r="A394" s="172">
        <v>225</v>
      </c>
      <c r="B394" s="37">
        <v>2125</v>
      </c>
      <c r="C394" s="75" t="s">
        <v>18</v>
      </c>
      <c r="D394" s="151"/>
      <c r="E394" s="75" t="str">
        <f t="shared" si="216"/>
        <v>X</v>
      </c>
      <c r="F394" s="75" t="s">
        <v>117</v>
      </c>
      <c r="G394" s="75">
        <v>18</v>
      </c>
      <c r="H394" s="75" t="str">
        <f t="shared" si="217"/>
        <v>XXX141/18</v>
      </c>
      <c r="I394" s="211" t="s">
        <v>65</v>
      </c>
      <c r="J394" s="151" t="s">
        <v>64</v>
      </c>
      <c r="K394" s="173">
        <v>0.77430555555555547</v>
      </c>
      <c r="L394" s="174">
        <v>0.77638888888888891</v>
      </c>
      <c r="M394" s="75" t="s">
        <v>24</v>
      </c>
      <c r="N394" s="174">
        <v>0.81874999999999998</v>
      </c>
      <c r="O394" s="75" t="s">
        <v>34</v>
      </c>
      <c r="P394" s="75"/>
      <c r="Q394" s="68">
        <f t="shared" si="219"/>
        <v>4.2361111111111072E-2</v>
      </c>
      <c r="R394" s="68">
        <f t="shared" si="220"/>
        <v>2.083333333333437E-3</v>
      </c>
      <c r="S394" s="68">
        <f t="shared" si="221"/>
        <v>4.4444444444444509E-2</v>
      </c>
      <c r="T394" s="68">
        <f t="shared" si="223"/>
        <v>4.9305555555555491E-2</v>
      </c>
      <c r="U394" s="37">
        <v>33.6</v>
      </c>
      <c r="V394" s="37">
        <f>INDEX('Počty dní'!F:J,MATCH(E394,'Počty dní'!C:C,0),4)</f>
        <v>47</v>
      </c>
      <c r="W394" s="69">
        <f t="shared" si="222"/>
        <v>1579.2</v>
      </c>
    </row>
    <row r="395" spans="1:23" ht="15" thickBot="1" x14ac:dyDescent="0.35">
      <c r="A395" s="115" t="str">
        <f ca="1">CONCATENATE(INDIRECT("R[-3]C[0]",FALSE),"celkem")</f>
        <v>225celkem</v>
      </c>
      <c r="B395" s="70"/>
      <c r="C395" s="70" t="str">
        <f ca="1">INDIRECT("R[-1]C[12]",FALSE)</f>
        <v>Svratka,,aut.st.</v>
      </c>
      <c r="D395" s="80"/>
      <c r="E395" s="70"/>
      <c r="F395" s="80"/>
      <c r="G395" s="70"/>
      <c r="H395" s="116"/>
      <c r="I395" s="117"/>
      <c r="J395" s="118" t="str">
        <f ca="1">INDIRECT("R[-3]C[0]",FALSE)</f>
        <v>V</v>
      </c>
      <c r="K395" s="119"/>
      <c r="L395" s="120"/>
      <c r="M395" s="121"/>
      <c r="N395" s="120"/>
      <c r="O395" s="122"/>
      <c r="P395" s="70"/>
      <c r="Q395" s="71">
        <f>SUM(Q387:Q394)</f>
        <v>0.29791666666666666</v>
      </c>
      <c r="R395" s="71">
        <f>SUM(R387:R394)</f>
        <v>2.222222222222231E-2</v>
      </c>
      <c r="S395" s="71">
        <f>SUM(S387:S394)</f>
        <v>0.32013888888888897</v>
      </c>
      <c r="T395" s="71">
        <f>SUM(T387:T394)</f>
        <v>0.28888888888888875</v>
      </c>
      <c r="U395" s="72">
        <f>SUM(U387:U394)</f>
        <v>258.8</v>
      </c>
      <c r="V395" s="73"/>
      <c r="W395" s="74">
        <f>SUM(W387:W394)</f>
        <v>12163.600000000002</v>
      </c>
    </row>
    <row r="397" spans="1:23" ht="15" thickBot="1" x14ac:dyDescent="0.35">
      <c r="C397" s="43"/>
      <c r="D397" s="147"/>
      <c r="E397" s="43"/>
      <c r="G397" s="43"/>
      <c r="H397" s="43"/>
      <c r="L397" s="139"/>
      <c r="M397" s="43"/>
      <c r="N397" s="139"/>
      <c r="O397" s="43"/>
    </row>
    <row r="398" spans="1:23" x14ac:dyDescent="0.3">
      <c r="A398" s="89">
        <v>226</v>
      </c>
      <c r="B398" s="32">
        <v>2126</v>
      </c>
      <c r="C398" s="32" t="s">
        <v>18</v>
      </c>
      <c r="D398" s="90"/>
      <c r="E398" s="32" t="str">
        <f t="shared" ref="E398:E407" si="224">CONCATENATE(C398,D398)</f>
        <v>X</v>
      </c>
      <c r="F398" s="32" t="s">
        <v>123</v>
      </c>
      <c r="G398" s="32">
        <v>2</v>
      </c>
      <c r="H398" s="32" t="str">
        <f t="shared" ref="H398:H407" si="225">CONCATENATE(F398,"/",G398)</f>
        <v>XXX150/2</v>
      </c>
      <c r="I398" s="204" t="s">
        <v>64</v>
      </c>
      <c r="J398" s="90" t="s">
        <v>64</v>
      </c>
      <c r="K398" s="169">
        <v>0.1875</v>
      </c>
      <c r="L398" s="170">
        <v>0.19097222222222221</v>
      </c>
      <c r="M398" s="32" t="s">
        <v>34</v>
      </c>
      <c r="N398" s="170">
        <v>0.22083333333333333</v>
      </c>
      <c r="O398" s="32" t="s">
        <v>21</v>
      </c>
      <c r="P398" s="32" t="str">
        <f t="shared" ref="P398:P406" si="226">IF(M399=O398,"OK","POZOR")</f>
        <v>OK</v>
      </c>
      <c r="Q398" s="67">
        <f t="shared" ref="Q398:Q407" si="227">IF(ISNUMBER(G398),N398-L398,IF(F398="přejezd",N398-L398,0))</f>
        <v>2.9861111111111116E-2</v>
      </c>
      <c r="R398" s="67">
        <f t="shared" ref="R398:R407" si="228">IF(ISNUMBER(G398),L398-K398,0)</f>
        <v>3.4722222222222099E-3</v>
      </c>
      <c r="S398" s="67">
        <f t="shared" ref="S398:S407" si="229">Q398+R398</f>
        <v>3.3333333333333326E-2</v>
      </c>
      <c r="T398" s="67"/>
      <c r="U398" s="32">
        <v>24.1</v>
      </c>
      <c r="V398" s="32">
        <f>INDEX('Počty dní'!F:J,MATCH(E398,'Počty dní'!C:C,0),4)</f>
        <v>47</v>
      </c>
      <c r="W398" s="33">
        <f t="shared" ref="W398:W407" si="230">V398*U398</f>
        <v>1132.7</v>
      </c>
    </row>
    <row r="399" spans="1:23" x14ac:dyDescent="0.3">
      <c r="A399" s="171">
        <v>226</v>
      </c>
      <c r="B399" s="35">
        <v>2126</v>
      </c>
      <c r="C399" s="34" t="s">
        <v>18</v>
      </c>
      <c r="D399" s="103"/>
      <c r="E399" s="34" t="str">
        <f t="shared" si="224"/>
        <v>X</v>
      </c>
      <c r="F399" s="34" t="s">
        <v>123</v>
      </c>
      <c r="G399" s="34">
        <v>1</v>
      </c>
      <c r="H399" s="34" t="str">
        <f t="shared" si="225"/>
        <v>XXX150/1</v>
      </c>
      <c r="I399" s="206" t="s">
        <v>64</v>
      </c>
      <c r="J399" s="103" t="s">
        <v>64</v>
      </c>
      <c r="K399" s="104">
        <v>0.22222222222222221</v>
      </c>
      <c r="L399" s="105">
        <v>0.22569444444444445</v>
      </c>
      <c r="M399" s="34" t="s">
        <v>21</v>
      </c>
      <c r="N399" s="105">
        <v>0.25416666666666665</v>
      </c>
      <c r="O399" s="34" t="s">
        <v>34</v>
      </c>
      <c r="P399" s="35" t="str">
        <f t="shared" si="226"/>
        <v>OK</v>
      </c>
      <c r="Q399" s="36">
        <f t="shared" si="227"/>
        <v>2.8472222222222204E-2</v>
      </c>
      <c r="R399" s="36">
        <f t="shared" si="228"/>
        <v>3.4722222222222376E-3</v>
      </c>
      <c r="S399" s="36">
        <f t="shared" si="229"/>
        <v>3.1944444444444442E-2</v>
      </c>
      <c r="T399" s="36">
        <f t="shared" ref="T399:T407" si="231">K399-N398</f>
        <v>1.388888888888884E-3</v>
      </c>
      <c r="U399" s="35">
        <v>24.1</v>
      </c>
      <c r="V399" s="35">
        <f>INDEX('Počty dní'!F:J,MATCH(E399,'Počty dní'!C:C,0),4)</f>
        <v>47</v>
      </c>
      <c r="W399" s="65">
        <f t="shared" si="230"/>
        <v>1132.7</v>
      </c>
    </row>
    <row r="400" spans="1:23" x14ac:dyDescent="0.3">
      <c r="A400" s="171">
        <v>226</v>
      </c>
      <c r="B400" s="35">
        <v>2126</v>
      </c>
      <c r="C400" s="34" t="s">
        <v>18</v>
      </c>
      <c r="D400" s="103"/>
      <c r="E400" s="34" t="str">
        <f t="shared" si="224"/>
        <v>X</v>
      </c>
      <c r="F400" s="34" t="s">
        <v>117</v>
      </c>
      <c r="G400" s="34">
        <v>3</v>
      </c>
      <c r="H400" s="34" t="str">
        <f t="shared" si="225"/>
        <v>XXX141/3</v>
      </c>
      <c r="I400" s="206" t="s">
        <v>64</v>
      </c>
      <c r="J400" s="103" t="s">
        <v>64</v>
      </c>
      <c r="K400" s="104">
        <v>0.26041666666666669</v>
      </c>
      <c r="L400" s="105">
        <v>0.2638888888888889</v>
      </c>
      <c r="M400" s="34" t="s">
        <v>34</v>
      </c>
      <c r="N400" s="105">
        <v>0.30555555555555552</v>
      </c>
      <c r="O400" s="34" t="s">
        <v>24</v>
      </c>
      <c r="P400" s="35" t="str">
        <f t="shared" si="226"/>
        <v>OK</v>
      </c>
      <c r="Q400" s="36">
        <f t="shared" si="227"/>
        <v>4.166666666666663E-2</v>
      </c>
      <c r="R400" s="36">
        <f t="shared" si="228"/>
        <v>3.4722222222222099E-3</v>
      </c>
      <c r="S400" s="36">
        <f t="shared" si="229"/>
        <v>4.513888888888884E-2</v>
      </c>
      <c r="T400" s="36">
        <f t="shared" si="231"/>
        <v>6.2500000000000333E-3</v>
      </c>
      <c r="U400" s="35">
        <v>33.6</v>
      </c>
      <c r="V400" s="35">
        <f>INDEX('Počty dní'!F:J,MATCH(E400,'Počty dní'!C:C,0),4)</f>
        <v>47</v>
      </c>
      <c r="W400" s="65">
        <f t="shared" si="230"/>
        <v>1579.2</v>
      </c>
    </row>
    <row r="401" spans="1:23" x14ac:dyDescent="0.3">
      <c r="A401" s="171">
        <v>226</v>
      </c>
      <c r="B401" s="35">
        <v>2126</v>
      </c>
      <c r="C401" s="34" t="s">
        <v>18</v>
      </c>
      <c r="D401" s="103"/>
      <c r="E401" s="34" t="str">
        <f t="shared" si="224"/>
        <v>X</v>
      </c>
      <c r="F401" s="34" t="s">
        <v>117</v>
      </c>
      <c r="G401" s="34">
        <v>6</v>
      </c>
      <c r="H401" s="34" t="str">
        <f t="shared" si="225"/>
        <v>XXX141/6</v>
      </c>
      <c r="I401" s="206" t="s">
        <v>65</v>
      </c>
      <c r="J401" s="103" t="s">
        <v>64</v>
      </c>
      <c r="K401" s="104">
        <v>0.3576388888888889</v>
      </c>
      <c r="L401" s="105">
        <v>0.35972222222222222</v>
      </c>
      <c r="M401" s="34" t="s">
        <v>24</v>
      </c>
      <c r="N401" s="105">
        <v>0.3979166666666667</v>
      </c>
      <c r="O401" s="34" t="s">
        <v>34</v>
      </c>
      <c r="P401" s="35" t="str">
        <f t="shared" si="226"/>
        <v>OK</v>
      </c>
      <c r="Q401" s="36">
        <f t="shared" si="227"/>
        <v>3.8194444444444475E-2</v>
      </c>
      <c r="R401" s="36">
        <f t="shared" si="228"/>
        <v>2.0833333333333259E-3</v>
      </c>
      <c r="S401" s="36">
        <f t="shared" si="229"/>
        <v>4.0277777777777801E-2</v>
      </c>
      <c r="T401" s="36">
        <f t="shared" si="231"/>
        <v>5.208333333333337E-2</v>
      </c>
      <c r="U401" s="35">
        <v>29.8</v>
      </c>
      <c r="V401" s="35">
        <f>INDEX('Počty dní'!F:J,MATCH(E401,'Počty dní'!C:C,0),4)</f>
        <v>47</v>
      </c>
      <c r="W401" s="65">
        <f t="shared" si="230"/>
        <v>1400.6000000000001</v>
      </c>
    </row>
    <row r="402" spans="1:23" x14ac:dyDescent="0.3">
      <c r="A402" s="171">
        <v>226</v>
      </c>
      <c r="B402" s="35">
        <v>2126</v>
      </c>
      <c r="C402" s="34" t="s">
        <v>18</v>
      </c>
      <c r="D402" s="103"/>
      <c r="E402" s="34" t="str">
        <f t="shared" si="224"/>
        <v>X</v>
      </c>
      <c r="F402" s="34" t="s">
        <v>123</v>
      </c>
      <c r="G402" s="34">
        <v>14</v>
      </c>
      <c r="H402" s="34" t="str">
        <f t="shared" si="225"/>
        <v>XXX150/14</v>
      </c>
      <c r="I402" s="206" t="s">
        <v>64</v>
      </c>
      <c r="J402" s="103" t="s">
        <v>64</v>
      </c>
      <c r="K402" s="104">
        <v>0.3979166666666667</v>
      </c>
      <c r="L402" s="105">
        <v>0.39930555555555558</v>
      </c>
      <c r="M402" s="34" t="s">
        <v>34</v>
      </c>
      <c r="N402" s="105">
        <v>0.4291666666666667</v>
      </c>
      <c r="O402" s="34" t="s">
        <v>21</v>
      </c>
      <c r="P402" s="35" t="str">
        <f t="shared" si="226"/>
        <v>OK</v>
      </c>
      <c r="Q402" s="36">
        <f t="shared" si="227"/>
        <v>2.9861111111111116E-2</v>
      </c>
      <c r="R402" s="36">
        <f t="shared" si="228"/>
        <v>1.388888888888884E-3</v>
      </c>
      <c r="S402" s="36">
        <f t="shared" si="229"/>
        <v>3.125E-2</v>
      </c>
      <c r="T402" s="36">
        <f t="shared" si="231"/>
        <v>0</v>
      </c>
      <c r="U402" s="35">
        <v>24.1</v>
      </c>
      <c r="V402" s="35">
        <f>INDEX('Počty dní'!F:J,MATCH(E402,'Počty dní'!C:C,0),4)</f>
        <v>47</v>
      </c>
      <c r="W402" s="65">
        <f t="shared" si="230"/>
        <v>1132.7</v>
      </c>
    </row>
    <row r="403" spans="1:23" x14ac:dyDescent="0.3">
      <c r="A403" s="171">
        <v>226</v>
      </c>
      <c r="B403" s="35">
        <v>2126</v>
      </c>
      <c r="C403" s="34" t="s">
        <v>18</v>
      </c>
      <c r="D403" s="103"/>
      <c r="E403" s="34" t="str">
        <f t="shared" si="224"/>
        <v>X</v>
      </c>
      <c r="F403" s="34" t="s">
        <v>123</v>
      </c>
      <c r="G403" s="34">
        <v>15</v>
      </c>
      <c r="H403" s="34" t="str">
        <f t="shared" si="225"/>
        <v>XXX150/15</v>
      </c>
      <c r="I403" s="206" t="s">
        <v>64</v>
      </c>
      <c r="J403" s="103" t="s">
        <v>64</v>
      </c>
      <c r="K403" s="104">
        <v>0.56805555555555554</v>
      </c>
      <c r="L403" s="105">
        <v>0.5708333333333333</v>
      </c>
      <c r="M403" s="34" t="s">
        <v>21</v>
      </c>
      <c r="N403" s="105">
        <v>0.59930555555555554</v>
      </c>
      <c r="O403" s="34" t="s">
        <v>34</v>
      </c>
      <c r="P403" s="35" t="str">
        <f t="shared" si="226"/>
        <v>OK</v>
      </c>
      <c r="Q403" s="36">
        <f t="shared" si="227"/>
        <v>2.8472222222222232E-2</v>
      </c>
      <c r="R403" s="36">
        <f t="shared" si="228"/>
        <v>2.7777777777777679E-3</v>
      </c>
      <c r="S403" s="36">
        <f t="shared" si="229"/>
        <v>3.125E-2</v>
      </c>
      <c r="T403" s="36">
        <f t="shared" si="231"/>
        <v>0.13888888888888884</v>
      </c>
      <c r="U403" s="35">
        <v>24.1</v>
      </c>
      <c r="V403" s="35">
        <f>INDEX('Počty dní'!F:J,MATCH(E403,'Počty dní'!C:C,0),4)</f>
        <v>47</v>
      </c>
      <c r="W403" s="65">
        <f t="shared" si="230"/>
        <v>1132.7</v>
      </c>
    </row>
    <row r="404" spans="1:23" x14ac:dyDescent="0.3">
      <c r="A404" s="171">
        <v>226</v>
      </c>
      <c r="B404" s="35">
        <v>2126</v>
      </c>
      <c r="C404" s="34" t="s">
        <v>18</v>
      </c>
      <c r="D404" s="103"/>
      <c r="E404" s="34" t="str">
        <f t="shared" si="224"/>
        <v>X</v>
      </c>
      <c r="F404" s="34" t="s">
        <v>123</v>
      </c>
      <c r="G404" s="34">
        <v>22</v>
      </c>
      <c r="H404" s="34" t="str">
        <f t="shared" si="225"/>
        <v>XXX150/22</v>
      </c>
      <c r="I404" s="206" t="s">
        <v>64</v>
      </c>
      <c r="J404" s="103" t="s">
        <v>64</v>
      </c>
      <c r="K404" s="104">
        <v>0.60555555555555551</v>
      </c>
      <c r="L404" s="105">
        <v>0.60763888888888895</v>
      </c>
      <c r="M404" s="34" t="s">
        <v>34</v>
      </c>
      <c r="N404" s="105">
        <v>0.63750000000000007</v>
      </c>
      <c r="O404" s="34" t="s">
        <v>21</v>
      </c>
      <c r="P404" s="35" t="str">
        <f t="shared" si="226"/>
        <v>OK</v>
      </c>
      <c r="Q404" s="36">
        <f t="shared" si="227"/>
        <v>2.9861111111111116E-2</v>
      </c>
      <c r="R404" s="36">
        <f t="shared" si="228"/>
        <v>2.083333333333437E-3</v>
      </c>
      <c r="S404" s="36">
        <f t="shared" si="229"/>
        <v>3.1944444444444553E-2</v>
      </c>
      <c r="T404" s="36">
        <f t="shared" si="231"/>
        <v>6.2499999999999778E-3</v>
      </c>
      <c r="U404" s="35">
        <v>24.1</v>
      </c>
      <c r="V404" s="35">
        <f>INDEX('Počty dní'!F:J,MATCH(E404,'Počty dní'!C:C,0),4)</f>
        <v>47</v>
      </c>
      <c r="W404" s="65">
        <f t="shared" si="230"/>
        <v>1132.7</v>
      </c>
    </row>
    <row r="405" spans="1:23" x14ac:dyDescent="0.3">
      <c r="A405" s="171">
        <v>226</v>
      </c>
      <c r="B405" s="35">
        <v>2126</v>
      </c>
      <c r="C405" s="34" t="s">
        <v>18</v>
      </c>
      <c r="D405" s="103"/>
      <c r="E405" s="34" t="str">
        <f t="shared" si="224"/>
        <v>X</v>
      </c>
      <c r="F405" s="34" t="s">
        <v>123</v>
      </c>
      <c r="G405" s="34">
        <v>21</v>
      </c>
      <c r="H405" s="34" t="str">
        <f t="shared" si="225"/>
        <v>XXX150/21</v>
      </c>
      <c r="I405" s="206" t="s">
        <v>64</v>
      </c>
      <c r="J405" s="103" t="s">
        <v>64</v>
      </c>
      <c r="K405" s="104">
        <v>0.65069444444444446</v>
      </c>
      <c r="L405" s="105">
        <v>0.65416666666666667</v>
      </c>
      <c r="M405" s="34" t="s">
        <v>21</v>
      </c>
      <c r="N405" s="105">
        <v>0.68263888888888891</v>
      </c>
      <c r="O405" s="34" t="s">
        <v>34</v>
      </c>
      <c r="P405" s="35" t="str">
        <f t="shared" si="226"/>
        <v>OK</v>
      </c>
      <c r="Q405" s="36">
        <f t="shared" si="227"/>
        <v>2.8472222222222232E-2</v>
      </c>
      <c r="R405" s="36">
        <f t="shared" si="228"/>
        <v>3.4722222222222099E-3</v>
      </c>
      <c r="S405" s="36">
        <f t="shared" si="229"/>
        <v>3.1944444444444442E-2</v>
      </c>
      <c r="T405" s="36">
        <f t="shared" si="231"/>
        <v>1.3194444444444398E-2</v>
      </c>
      <c r="U405" s="35">
        <v>24.1</v>
      </c>
      <c r="V405" s="35">
        <f>INDEX('Počty dní'!F:J,MATCH(E405,'Počty dní'!C:C,0),4)</f>
        <v>47</v>
      </c>
      <c r="W405" s="65">
        <f t="shared" si="230"/>
        <v>1132.7</v>
      </c>
    </row>
    <row r="406" spans="1:23" x14ac:dyDescent="0.3">
      <c r="A406" s="171">
        <v>226</v>
      </c>
      <c r="B406" s="35">
        <v>2126</v>
      </c>
      <c r="C406" s="34" t="s">
        <v>18</v>
      </c>
      <c r="D406" s="103"/>
      <c r="E406" s="34" t="str">
        <f t="shared" si="224"/>
        <v>X</v>
      </c>
      <c r="F406" s="34" t="s">
        <v>123</v>
      </c>
      <c r="G406" s="34">
        <v>26</v>
      </c>
      <c r="H406" s="34" t="str">
        <f t="shared" si="225"/>
        <v>XXX150/26</v>
      </c>
      <c r="I406" s="206" t="s">
        <v>64</v>
      </c>
      <c r="J406" s="103" t="s">
        <v>64</v>
      </c>
      <c r="K406" s="104">
        <v>0.68888888888888899</v>
      </c>
      <c r="L406" s="105">
        <v>0.69097222222222221</v>
      </c>
      <c r="M406" s="34" t="s">
        <v>34</v>
      </c>
      <c r="N406" s="105">
        <v>0.72083333333333333</v>
      </c>
      <c r="O406" s="34" t="s">
        <v>21</v>
      </c>
      <c r="P406" s="35" t="str">
        <f t="shared" si="226"/>
        <v>OK</v>
      </c>
      <c r="Q406" s="36">
        <f t="shared" si="227"/>
        <v>2.9861111111111116E-2</v>
      </c>
      <c r="R406" s="36">
        <f t="shared" si="228"/>
        <v>2.0833333333332149E-3</v>
      </c>
      <c r="S406" s="36">
        <f t="shared" si="229"/>
        <v>3.1944444444444331E-2</v>
      </c>
      <c r="T406" s="36">
        <f t="shared" si="231"/>
        <v>6.2500000000000888E-3</v>
      </c>
      <c r="U406" s="35">
        <v>24.1</v>
      </c>
      <c r="V406" s="35">
        <f>INDEX('Počty dní'!F:J,MATCH(E406,'Počty dní'!C:C,0),4)</f>
        <v>47</v>
      </c>
      <c r="W406" s="65">
        <f t="shared" si="230"/>
        <v>1132.7</v>
      </c>
    </row>
    <row r="407" spans="1:23" ht="15" thickBot="1" x14ac:dyDescent="0.35">
      <c r="A407" s="172">
        <v>226</v>
      </c>
      <c r="B407" s="37">
        <v>2126</v>
      </c>
      <c r="C407" s="75" t="s">
        <v>18</v>
      </c>
      <c r="D407" s="151"/>
      <c r="E407" s="75" t="str">
        <f t="shared" si="224"/>
        <v>X</v>
      </c>
      <c r="F407" s="75" t="s">
        <v>123</v>
      </c>
      <c r="G407" s="75">
        <v>25</v>
      </c>
      <c r="H407" s="75" t="str">
        <f t="shared" si="225"/>
        <v>XXX150/25</v>
      </c>
      <c r="I407" s="211" t="s">
        <v>64</v>
      </c>
      <c r="J407" s="151" t="s">
        <v>64</v>
      </c>
      <c r="K407" s="173">
        <v>0.73402777777777783</v>
      </c>
      <c r="L407" s="174">
        <v>0.73749999999999993</v>
      </c>
      <c r="M407" s="75" t="s">
        <v>21</v>
      </c>
      <c r="N407" s="174">
        <v>0.76597222222222217</v>
      </c>
      <c r="O407" s="75" t="s">
        <v>34</v>
      </c>
      <c r="P407" s="75"/>
      <c r="Q407" s="68">
        <f t="shared" si="227"/>
        <v>2.8472222222222232E-2</v>
      </c>
      <c r="R407" s="68">
        <f t="shared" si="228"/>
        <v>3.4722222222220989E-3</v>
      </c>
      <c r="S407" s="68">
        <f t="shared" si="229"/>
        <v>3.1944444444444331E-2</v>
      </c>
      <c r="T407" s="68">
        <f t="shared" si="231"/>
        <v>1.3194444444444509E-2</v>
      </c>
      <c r="U407" s="37">
        <v>24.1</v>
      </c>
      <c r="V407" s="37">
        <f>INDEX('Počty dní'!F:J,MATCH(E407,'Počty dní'!C:C,0),4)</f>
        <v>47</v>
      </c>
      <c r="W407" s="69">
        <f t="shared" si="230"/>
        <v>1132.7</v>
      </c>
    </row>
    <row r="408" spans="1:23" ht="15" thickBot="1" x14ac:dyDescent="0.35">
      <c r="A408" s="115" t="str">
        <f ca="1">CONCATENATE(INDIRECT("R[-3]C[0]",FALSE),"celkem")</f>
        <v>226celkem</v>
      </c>
      <c r="B408" s="70"/>
      <c r="C408" s="70" t="str">
        <f ca="1">INDIRECT("R[-1]C[12]",FALSE)</f>
        <v>Svratka,,aut.st.</v>
      </c>
      <c r="D408" s="80"/>
      <c r="E408" s="70"/>
      <c r="F408" s="80"/>
      <c r="G408" s="70"/>
      <c r="H408" s="116"/>
      <c r="I408" s="117"/>
      <c r="J408" s="118" t="str">
        <f ca="1">INDIRECT("R[-3]C[0]",FALSE)</f>
        <v>V</v>
      </c>
      <c r="K408" s="119"/>
      <c r="L408" s="120"/>
      <c r="M408" s="121"/>
      <c r="N408" s="120"/>
      <c r="O408" s="122"/>
      <c r="P408" s="70"/>
      <c r="Q408" s="71">
        <f>SUM(Q398:Q407)</f>
        <v>0.31319444444444444</v>
      </c>
      <c r="R408" s="71">
        <f>SUM(R398:R407)</f>
        <v>2.7777777777777596E-2</v>
      </c>
      <c r="S408" s="71">
        <f>SUM(S398:S407)</f>
        <v>0.34097222222222207</v>
      </c>
      <c r="T408" s="71">
        <f>SUM(T398:T407)</f>
        <v>0.2375000000000001</v>
      </c>
      <c r="U408" s="72">
        <f>SUM(U398:U407)</f>
        <v>256.2</v>
      </c>
      <c r="V408" s="73"/>
      <c r="W408" s="74">
        <f>SUM(W398:W407)</f>
        <v>12041.400000000003</v>
      </c>
    </row>
    <row r="409" spans="1:23" x14ac:dyDescent="0.3">
      <c r="C409" s="43"/>
      <c r="D409" s="147"/>
      <c r="E409" s="43"/>
      <c r="L409" s="139"/>
      <c r="M409" s="141"/>
      <c r="N409" s="139"/>
      <c r="O409" s="141"/>
    </row>
    <row r="410" spans="1:23" ht="15" thickBot="1" x14ac:dyDescent="0.35">
      <c r="C410" s="43"/>
      <c r="D410" s="147"/>
      <c r="E410" s="43"/>
      <c r="L410" s="139"/>
      <c r="M410" s="141"/>
      <c r="N410" s="139"/>
      <c r="O410" s="141"/>
    </row>
    <row r="411" spans="1:23" x14ac:dyDescent="0.3">
      <c r="A411" s="89">
        <v>227</v>
      </c>
      <c r="B411" s="32">
        <v>2127</v>
      </c>
      <c r="C411" s="32" t="s">
        <v>18</v>
      </c>
      <c r="D411" s="90"/>
      <c r="E411" s="32" t="str">
        <f t="shared" ref="E411:E420" si="232">CONCATENATE(C411,D411)</f>
        <v>X</v>
      </c>
      <c r="F411" s="32" t="s">
        <v>117</v>
      </c>
      <c r="G411" s="32">
        <v>1</v>
      </c>
      <c r="H411" s="32" t="str">
        <f t="shared" ref="H411:H420" si="233">CONCATENATE(F411,"/",G411)</f>
        <v>XXX141/1</v>
      </c>
      <c r="I411" s="204" t="s">
        <v>65</v>
      </c>
      <c r="J411" s="90" t="s">
        <v>64</v>
      </c>
      <c r="K411" s="169">
        <v>0.17847222222222223</v>
      </c>
      <c r="L411" s="170">
        <v>0.18055555555555555</v>
      </c>
      <c r="M411" s="32" t="s">
        <v>34</v>
      </c>
      <c r="N411" s="170">
        <v>0.22222222222222221</v>
      </c>
      <c r="O411" s="32" t="s">
        <v>24</v>
      </c>
      <c r="P411" s="32" t="str">
        <f t="shared" ref="P411:P419" si="234">IF(M412=O411,"OK","POZOR")</f>
        <v>OK</v>
      </c>
      <c r="Q411" s="67">
        <f t="shared" ref="Q411:Q420" si="235">IF(ISNUMBER(G411),N411-L411,IF(F411="přejezd",N411-L411,0))</f>
        <v>4.1666666666666657E-2</v>
      </c>
      <c r="R411" s="67">
        <f t="shared" ref="R411:R420" si="236">IF(ISNUMBER(G411),L411-K411,0)</f>
        <v>2.0833333333333259E-3</v>
      </c>
      <c r="S411" s="67">
        <f t="shared" ref="S411:S420" si="237">Q411+R411</f>
        <v>4.3749999999999983E-2</v>
      </c>
      <c r="T411" s="67"/>
      <c r="U411" s="32">
        <v>33.6</v>
      </c>
      <c r="V411" s="32">
        <f>INDEX('Počty dní'!F:J,MATCH(E411,'Počty dní'!C:C,0),4)</f>
        <v>47</v>
      </c>
      <c r="W411" s="33">
        <f t="shared" ref="W411:W420" si="238">V411*U411</f>
        <v>1579.2</v>
      </c>
    </row>
    <row r="412" spans="1:23" x14ac:dyDescent="0.3">
      <c r="A412" s="171">
        <v>227</v>
      </c>
      <c r="B412" s="35">
        <v>2127</v>
      </c>
      <c r="C412" s="34" t="s">
        <v>18</v>
      </c>
      <c r="D412" s="103"/>
      <c r="E412" s="34" t="str">
        <f t="shared" si="232"/>
        <v>X</v>
      </c>
      <c r="F412" s="34" t="s">
        <v>117</v>
      </c>
      <c r="G412" s="34">
        <v>4</v>
      </c>
      <c r="H412" s="34" t="str">
        <f t="shared" si="233"/>
        <v>XXX141/4</v>
      </c>
      <c r="I412" s="206" t="s">
        <v>65</v>
      </c>
      <c r="J412" s="103" t="s">
        <v>64</v>
      </c>
      <c r="K412" s="104">
        <v>0.2638888888888889</v>
      </c>
      <c r="L412" s="105">
        <v>0.26597222222222222</v>
      </c>
      <c r="M412" s="34" t="s">
        <v>24</v>
      </c>
      <c r="N412" s="105">
        <v>0.30416666666666664</v>
      </c>
      <c r="O412" s="34" t="s">
        <v>34</v>
      </c>
      <c r="P412" s="35" t="str">
        <f t="shared" si="234"/>
        <v>OK</v>
      </c>
      <c r="Q412" s="36">
        <f t="shared" si="235"/>
        <v>3.819444444444442E-2</v>
      </c>
      <c r="R412" s="36">
        <f t="shared" si="236"/>
        <v>2.0833333333333259E-3</v>
      </c>
      <c r="S412" s="36">
        <f t="shared" si="237"/>
        <v>4.0277777777777746E-2</v>
      </c>
      <c r="T412" s="36">
        <f t="shared" ref="T412:T420" si="239">K412-N411</f>
        <v>4.1666666666666685E-2</v>
      </c>
      <c r="U412" s="35">
        <v>29.8</v>
      </c>
      <c r="V412" s="35">
        <f>INDEX('Počty dní'!F:J,MATCH(E412,'Počty dní'!C:C,0),4)</f>
        <v>47</v>
      </c>
      <c r="W412" s="65">
        <f t="shared" si="238"/>
        <v>1400.6000000000001</v>
      </c>
    </row>
    <row r="413" spans="1:23" x14ac:dyDescent="0.3">
      <c r="A413" s="171">
        <v>227</v>
      </c>
      <c r="B413" s="35">
        <v>2127</v>
      </c>
      <c r="C413" s="34" t="s">
        <v>18</v>
      </c>
      <c r="D413" s="103"/>
      <c r="E413" s="34" t="str">
        <f t="shared" si="232"/>
        <v>X</v>
      </c>
      <c r="F413" s="34" t="s">
        <v>123</v>
      </c>
      <c r="G413" s="34">
        <v>12</v>
      </c>
      <c r="H413" s="34" t="str">
        <f t="shared" si="233"/>
        <v>XXX150/12</v>
      </c>
      <c r="I413" s="206" t="s">
        <v>64</v>
      </c>
      <c r="J413" s="103" t="s">
        <v>64</v>
      </c>
      <c r="K413" s="104">
        <v>0.31388888888888888</v>
      </c>
      <c r="L413" s="105">
        <v>0.31597222222222221</v>
      </c>
      <c r="M413" s="34" t="s">
        <v>34</v>
      </c>
      <c r="N413" s="105">
        <v>0.34583333333333338</v>
      </c>
      <c r="O413" s="34" t="s">
        <v>21</v>
      </c>
      <c r="P413" s="35" t="str">
        <f t="shared" si="234"/>
        <v>OK</v>
      </c>
      <c r="Q413" s="36">
        <f t="shared" si="235"/>
        <v>2.9861111111111172E-2</v>
      </c>
      <c r="R413" s="36">
        <f t="shared" si="236"/>
        <v>2.0833333333333259E-3</v>
      </c>
      <c r="S413" s="36">
        <f t="shared" si="237"/>
        <v>3.1944444444444497E-2</v>
      </c>
      <c r="T413" s="36">
        <f t="shared" si="239"/>
        <v>9.7222222222222432E-3</v>
      </c>
      <c r="U413" s="35">
        <v>24.1</v>
      </c>
      <c r="V413" s="35">
        <f>INDEX('Počty dní'!F:J,MATCH(E413,'Počty dní'!C:C,0),4)</f>
        <v>47</v>
      </c>
      <c r="W413" s="65">
        <f t="shared" si="238"/>
        <v>1132.7</v>
      </c>
    </row>
    <row r="414" spans="1:23" x14ac:dyDescent="0.3">
      <c r="A414" s="171">
        <v>227</v>
      </c>
      <c r="B414" s="35">
        <v>2127</v>
      </c>
      <c r="C414" s="34" t="s">
        <v>18</v>
      </c>
      <c r="D414" s="103"/>
      <c r="E414" s="34" t="str">
        <f t="shared" si="232"/>
        <v>X</v>
      </c>
      <c r="F414" s="34" t="s">
        <v>111</v>
      </c>
      <c r="G414" s="34">
        <v>18</v>
      </c>
      <c r="H414" s="34" t="str">
        <f t="shared" si="233"/>
        <v>XXX130/18</v>
      </c>
      <c r="I414" s="206" t="s">
        <v>64</v>
      </c>
      <c r="J414" s="103" t="s">
        <v>64</v>
      </c>
      <c r="K414" s="104">
        <v>0.37847222222222227</v>
      </c>
      <c r="L414" s="105">
        <v>0.38194444444444442</v>
      </c>
      <c r="M414" s="34" t="s">
        <v>21</v>
      </c>
      <c r="N414" s="105">
        <v>0.41319444444444442</v>
      </c>
      <c r="O414" s="34" t="s">
        <v>60</v>
      </c>
      <c r="P414" s="35" t="str">
        <f t="shared" si="234"/>
        <v>OK</v>
      </c>
      <c r="Q414" s="36">
        <f t="shared" si="235"/>
        <v>3.125E-2</v>
      </c>
      <c r="R414" s="36">
        <f t="shared" si="236"/>
        <v>3.4722222222221544E-3</v>
      </c>
      <c r="S414" s="36">
        <f t="shared" si="237"/>
        <v>3.4722222222222154E-2</v>
      </c>
      <c r="T414" s="36">
        <f t="shared" si="239"/>
        <v>3.2638888888888884E-2</v>
      </c>
      <c r="U414" s="35">
        <v>27.7</v>
      </c>
      <c r="V414" s="35">
        <f>INDEX('Počty dní'!F:J,MATCH(E414,'Počty dní'!C:C,0),4)</f>
        <v>47</v>
      </c>
      <c r="W414" s="65">
        <f t="shared" si="238"/>
        <v>1301.8999999999999</v>
      </c>
    </row>
    <row r="415" spans="1:23" x14ac:dyDescent="0.3">
      <c r="A415" s="171">
        <v>227</v>
      </c>
      <c r="B415" s="35">
        <v>2127</v>
      </c>
      <c r="C415" s="34" t="s">
        <v>18</v>
      </c>
      <c r="D415" s="103"/>
      <c r="E415" s="34" t="str">
        <f t="shared" si="232"/>
        <v>X</v>
      </c>
      <c r="F415" s="34" t="s">
        <v>111</v>
      </c>
      <c r="G415" s="34">
        <v>19</v>
      </c>
      <c r="H415" s="34" t="str">
        <f t="shared" si="233"/>
        <v>XXX130/19</v>
      </c>
      <c r="I415" s="206" t="s">
        <v>64</v>
      </c>
      <c r="J415" s="103" t="s">
        <v>64</v>
      </c>
      <c r="K415" s="104">
        <v>0.41666666666666669</v>
      </c>
      <c r="L415" s="105">
        <v>0.4201388888888889</v>
      </c>
      <c r="M415" s="34" t="s">
        <v>60</v>
      </c>
      <c r="N415" s="105">
        <v>0.4513888888888889</v>
      </c>
      <c r="O415" s="34" t="s">
        <v>21</v>
      </c>
      <c r="P415" s="35" t="str">
        <f t="shared" si="234"/>
        <v>OK</v>
      </c>
      <c r="Q415" s="36">
        <f t="shared" si="235"/>
        <v>3.125E-2</v>
      </c>
      <c r="R415" s="36">
        <f t="shared" si="236"/>
        <v>3.4722222222222099E-3</v>
      </c>
      <c r="S415" s="36">
        <f t="shared" si="237"/>
        <v>3.472222222222221E-2</v>
      </c>
      <c r="T415" s="36">
        <f t="shared" si="239"/>
        <v>3.4722222222222654E-3</v>
      </c>
      <c r="U415" s="35">
        <v>27.7</v>
      </c>
      <c r="V415" s="35">
        <f>INDEX('Počty dní'!F:J,MATCH(E415,'Počty dní'!C:C,0),4)</f>
        <v>47</v>
      </c>
      <c r="W415" s="65">
        <f t="shared" si="238"/>
        <v>1301.8999999999999</v>
      </c>
    </row>
    <row r="416" spans="1:23" x14ac:dyDescent="0.3">
      <c r="A416" s="171">
        <v>227</v>
      </c>
      <c r="B416" s="35">
        <v>2127</v>
      </c>
      <c r="C416" s="34" t="s">
        <v>18</v>
      </c>
      <c r="D416" s="103"/>
      <c r="E416" s="34" t="str">
        <f t="shared" si="232"/>
        <v>X</v>
      </c>
      <c r="F416" s="34" t="s">
        <v>119</v>
      </c>
      <c r="G416" s="34">
        <v>11</v>
      </c>
      <c r="H416" s="34" t="str">
        <f t="shared" si="233"/>
        <v>XXX143/11</v>
      </c>
      <c r="I416" s="206" t="s">
        <v>65</v>
      </c>
      <c r="J416" s="103" t="s">
        <v>64</v>
      </c>
      <c r="K416" s="104">
        <v>0.48472222222222222</v>
      </c>
      <c r="L416" s="105">
        <v>0.48819444444444443</v>
      </c>
      <c r="M416" s="34" t="s">
        <v>21</v>
      </c>
      <c r="N416" s="105">
        <v>0.50069444444444444</v>
      </c>
      <c r="O416" s="34" t="s">
        <v>38</v>
      </c>
      <c r="P416" s="35" t="str">
        <f t="shared" si="234"/>
        <v>OK</v>
      </c>
      <c r="Q416" s="36">
        <f t="shared" si="235"/>
        <v>1.2500000000000011E-2</v>
      </c>
      <c r="R416" s="36">
        <f t="shared" si="236"/>
        <v>3.4722222222222099E-3</v>
      </c>
      <c r="S416" s="36">
        <f t="shared" si="237"/>
        <v>1.5972222222222221E-2</v>
      </c>
      <c r="T416" s="36">
        <f t="shared" si="239"/>
        <v>3.3333333333333326E-2</v>
      </c>
      <c r="U416" s="35">
        <v>10.5</v>
      </c>
      <c r="V416" s="35">
        <f>INDEX('Počty dní'!F:J,MATCH(E416,'Počty dní'!C:C,0),4)</f>
        <v>47</v>
      </c>
      <c r="W416" s="65">
        <f t="shared" si="238"/>
        <v>493.5</v>
      </c>
    </row>
    <row r="417" spans="1:23" x14ac:dyDescent="0.3">
      <c r="A417" s="171">
        <v>227</v>
      </c>
      <c r="B417" s="35">
        <v>2127</v>
      </c>
      <c r="C417" s="34" t="s">
        <v>18</v>
      </c>
      <c r="D417" s="103"/>
      <c r="E417" s="34" t="str">
        <f t="shared" si="232"/>
        <v>X</v>
      </c>
      <c r="F417" s="34" t="s">
        <v>119</v>
      </c>
      <c r="G417" s="34">
        <v>16</v>
      </c>
      <c r="H417" s="34" t="str">
        <f t="shared" si="233"/>
        <v>XXX143/16</v>
      </c>
      <c r="I417" s="206" t="s">
        <v>65</v>
      </c>
      <c r="J417" s="103" t="s">
        <v>64</v>
      </c>
      <c r="K417" s="104">
        <v>0.50069444444444444</v>
      </c>
      <c r="L417" s="105">
        <v>0.50138888888888888</v>
      </c>
      <c r="M417" s="34" t="s">
        <v>38</v>
      </c>
      <c r="N417" s="105">
        <v>0.5131944444444444</v>
      </c>
      <c r="O417" s="34" t="s">
        <v>21</v>
      </c>
      <c r="P417" s="35" t="str">
        <f t="shared" si="234"/>
        <v>OK</v>
      </c>
      <c r="Q417" s="36">
        <f t="shared" si="235"/>
        <v>1.1805555555555514E-2</v>
      </c>
      <c r="R417" s="36">
        <f t="shared" si="236"/>
        <v>6.9444444444444198E-4</v>
      </c>
      <c r="S417" s="36">
        <f t="shared" si="237"/>
        <v>1.2499999999999956E-2</v>
      </c>
      <c r="T417" s="36">
        <f t="shared" si="239"/>
        <v>0</v>
      </c>
      <c r="U417" s="35">
        <v>8.9</v>
      </c>
      <c r="V417" s="35">
        <f>INDEX('Počty dní'!F:J,MATCH(E417,'Počty dní'!C:C,0),4)</f>
        <v>47</v>
      </c>
      <c r="W417" s="65">
        <f t="shared" si="238"/>
        <v>418.3</v>
      </c>
    </row>
    <row r="418" spans="1:23" x14ac:dyDescent="0.3">
      <c r="A418" s="171">
        <v>227</v>
      </c>
      <c r="B418" s="35">
        <v>2127</v>
      </c>
      <c r="C418" s="34" t="s">
        <v>18</v>
      </c>
      <c r="D418" s="103"/>
      <c r="E418" s="34" t="str">
        <f t="shared" si="232"/>
        <v>X</v>
      </c>
      <c r="F418" s="34" t="s">
        <v>123</v>
      </c>
      <c r="G418" s="34">
        <v>13</v>
      </c>
      <c r="H418" s="34" t="str">
        <f t="shared" si="233"/>
        <v>XXX150/13</v>
      </c>
      <c r="I418" s="206" t="s">
        <v>64</v>
      </c>
      <c r="J418" s="103" t="s">
        <v>64</v>
      </c>
      <c r="K418" s="104">
        <v>0.52638888888888891</v>
      </c>
      <c r="L418" s="105">
        <v>0.52916666666666667</v>
      </c>
      <c r="M418" s="34" t="s">
        <v>21</v>
      </c>
      <c r="N418" s="105">
        <v>0.55763888888888891</v>
      </c>
      <c r="O418" s="34" t="s">
        <v>34</v>
      </c>
      <c r="P418" s="35" t="str">
        <f t="shared" si="234"/>
        <v>OK</v>
      </c>
      <c r="Q418" s="36">
        <f t="shared" si="235"/>
        <v>2.8472222222222232E-2</v>
      </c>
      <c r="R418" s="36">
        <f t="shared" si="236"/>
        <v>2.7777777777777679E-3</v>
      </c>
      <c r="S418" s="36">
        <f t="shared" si="237"/>
        <v>3.125E-2</v>
      </c>
      <c r="T418" s="36">
        <f t="shared" si="239"/>
        <v>1.3194444444444509E-2</v>
      </c>
      <c r="U418" s="35">
        <v>24.1</v>
      </c>
      <c r="V418" s="35">
        <f>INDEX('Počty dní'!F:J,MATCH(E418,'Počty dní'!C:C,0),4)</f>
        <v>47</v>
      </c>
      <c r="W418" s="65">
        <f t="shared" si="238"/>
        <v>1132.7</v>
      </c>
    </row>
    <row r="419" spans="1:23" x14ac:dyDescent="0.3">
      <c r="A419" s="171">
        <v>227</v>
      </c>
      <c r="B419" s="35">
        <v>2127</v>
      </c>
      <c r="C419" s="34" t="s">
        <v>18</v>
      </c>
      <c r="D419" s="103"/>
      <c r="E419" s="34" t="str">
        <f t="shared" si="232"/>
        <v>X</v>
      </c>
      <c r="F419" s="34" t="s">
        <v>123</v>
      </c>
      <c r="G419" s="34">
        <v>20</v>
      </c>
      <c r="H419" s="34" t="str">
        <f t="shared" si="233"/>
        <v>XXX150/20</v>
      </c>
      <c r="I419" s="206" t="s">
        <v>64</v>
      </c>
      <c r="J419" s="103" t="s">
        <v>64</v>
      </c>
      <c r="K419" s="104">
        <v>0.56388888888888888</v>
      </c>
      <c r="L419" s="105">
        <v>0.56597222222222221</v>
      </c>
      <c r="M419" s="34" t="s">
        <v>34</v>
      </c>
      <c r="N419" s="105">
        <v>0.59583333333333333</v>
      </c>
      <c r="O419" s="34" t="s">
        <v>21</v>
      </c>
      <c r="P419" s="35" t="str">
        <f t="shared" si="234"/>
        <v>OK</v>
      </c>
      <c r="Q419" s="36">
        <f t="shared" si="235"/>
        <v>2.9861111111111116E-2</v>
      </c>
      <c r="R419" s="36">
        <f t="shared" si="236"/>
        <v>2.0833333333333259E-3</v>
      </c>
      <c r="S419" s="36">
        <f t="shared" si="237"/>
        <v>3.1944444444444442E-2</v>
      </c>
      <c r="T419" s="36">
        <f t="shared" si="239"/>
        <v>6.2499999999999778E-3</v>
      </c>
      <c r="U419" s="35">
        <v>24.1</v>
      </c>
      <c r="V419" s="35">
        <f>INDEX('Počty dní'!F:J,MATCH(E419,'Počty dní'!C:C,0),4)</f>
        <v>47</v>
      </c>
      <c r="W419" s="65">
        <f t="shared" si="238"/>
        <v>1132.7</v>
      </c>
    </row>
    <row r="420" spans="1:23" ht="15" thickBot="1" x14ac:dyDescent="0.35">
      <c r="A420" s="172">
        <v>227</v>
      </c>
      <c r="B420" s="37">
        <v>2127</v>
      </c>
      <c r="C420" s="75" t="s">
        <v>18</v>
      </c>
      <c r="D420" s="151"/>
      <c r="E420" s="75" t="str">
        <f t="shared" si="232"/>
        <v>X</v>
      </c>
      <c r="F420" s="75" t="s">
        <v>123</v>
      </c>
      <c r="G420" s="75">
        <v>19</v>
      </c>
      <c r="H420" s="75" t="str">
        <f t="shared" si="233"/>
        <v>XXX150/19</v>
      </c>
      <c r="I420" s="211" t="s">
        <v>64</v>
      </c>
      <c r="J420" s="151" t="s">
        <v>64</v>
      </c>
      <c r="K420" s="173">
        <v>0.60902777777777783</v>
      </c>
      <c r="L420" s="174">
        <v>0.61249999999999993</v>
      </c>
      <c r="M420" s="75" t="s">
        <v>21</v>
      </c>
      <c r="N420" s="174">
        <v>0.64097222222222217</v>
      </c>
      <c r="O420" s="75" t="s">
        <v>34</v>
      </c>
      <c r="P420" s="75"/>
      <c r="Q420" s="68">
        <f t="shared" si="235"/>
        <v>2.8472222222222232E-2</v>
      </c>
      <c r="R420" s="68">
        <f t="shared" si="236"/>
        <v>3.4722222222220989E-3</v>
      </c>
      <c r="S420" s="68">
        <f t="shared" si="237"/>
        <v>3.1944444444444331E-2</v>
      </c>
      <c r="T420" s="68">
        <f t="shared" si="239"/>
        <v>1.3194444444444509E-2</v>
      </c>
      <c r="U420" s="37">
        <v>24.1</v>
      </c>
      <c r="V420" s="37">
        <f>INDEX('Počty dní'!F:J,MATCH(E420,'Počty dní'!C:C,0),4)</f>
        <v>47</v>
      </c>
      <c r="W420" s="69">
        <f t="shared" si="238"/>
        <v>1132.7</v>
      </c>
    </row>
    <row r="421" spans="1:23" ht="15" thickBot="1" x14ac:dyDescent="0.35">
      <c r="A421" s="115" t="str">
        <f ca="1">CONCATENATE(INDIRECT("R[-3]C[0]",FALSE),"celkem")</f>
        <v>227celkem</v>
      </c>
      <c r="B421" s="70"/>
      <c r="C421" s="70" t="str">
        <f ca="1">INDIRECT("R[-1]C[12]",FALSE)</f>
        <v>Svratka,,aut.st.</v>
      </c>
      <c r="D421" s="80"/>
      <c r="E421" s="70"/>
      <c r="F421" s="80"/>
      <c r="G421" s="70"/>
      <c r="H421" s="116"/>
      <c r="I421" s="117"/>
      <c r="J421" s="118" t="str">
        <f ca="1">INDIRECT("R[-3]C[0]",FALSE)</f>
        <v>V</v>
      </c>
      <c r="K421" s="119"/>
      <c r="L421" s="120"/>
      <c r="M421" s="121"/>
      <c r="N421" s="120"/>
      <c r="O421" s="122"/>
      <c r="P421" s="70"/>
      <c r="Q421" s="71">
        <f>SUM(Q411:Q420)</f>
        <v>0.28333333333333333</v>
      </c>
      <c r="R421" s="71">
        <f>SUM(R411:R420)</f>
        <v>2.5694444444444187E-2</v>
      </c>
      <c r="S421" s="71">
        <f>SUM(S411:S420)</f>
        <v>0.30902777777777757</v>
      </c>
      <c r="T421" s="71">
        <f>SUM(T411:T420)</f>
        <v>0.1534722222222224</v>
      </c>
      <c r="U421" s="72">
        <f>SUM(U411:U420)</f>
        <v>234.6</v>
      </c>
      <c r="V421" s="73"/>
      <c r="W421" s="74">
        <f>SUM(W411:W420)</f>
        <v>11026.2</v>
      </c>
    </row>
    <row r="422" spans="1:23" x14ac:dyDescent="0.3">
      <c r="C422" s="43"/>
      <c r="D422" s="147"/>
      <c r="E422" s="43"/>
      <c r="G422" s="43"/>
      <c r="H422" s="43"/>
      <c r="L422" s="139"/>
      <c r="M422" s="43"/>
      <c r="N422" s="139"/>
      <c r="O422" s="43"/>
    </row>
    <row r="423" spans="1:23" ht="15" thickBot="1" x14ac:dyDescent="0.35">
      <c r="C423" s="43"/>
      <c r="D423" s="147"/>
      <c r="E423" s="43"/>
      <c r="L423" s="139"/>
      <c r="M423" s="141"/>
      <c r="N423" s="139"/>
      <c r="O423" s="141"/>
    </row>
    <row r="424" spans="1:23" x14ac:dyDescent="0.3">
      <c r="A424" s="89">
        <v>228</v>
      </c>
      <c r="B424" s="32">
        <v>2128</v>
      </c>
      <c r="C424" s="32" t="s">
        <v>18</v>
      </c>
      <c r="D424" s="90"/>
      <c r="E424" s="32" t="str">
        <f t="shared" ref="E424:E433" si="240">CONCATENATE(C424,D424)</f>
        <v>X</v>
      </c>
      <c r="F424" s="32" t="s">
        <v>123</v>
      </c>
      <c r="G424" s="32">
        <v>8</v>
      </c>
      <c r="H424" s="32" t="str">
        <f t="shared" ref="H424:H433" si="241">CONCATENATE(F424,"/",G424)</f>
        <v>XXX150/8</v>
      </c>
      <c r="I424" s="204" t="s">
        <v>64</v>
      </c>
      <c r="J424" s="90" t="s">
        <v>64</v>
      </c>
      <c r="K424" s="169">
        <v>0.27083333333333331</v>
      </c>
      <c r="L424" s="170">
        <v>0.27430555555555552</v>
      </c>
      <c r="M424" s="32" t="s">
        <v>34</v>
      </c>
      <c r="N424" s="170">
        <v>0.30416666666666664</v>
      </c>
      <c r="O424" s="32" t="s">
        <v>21</v>
      </c>
      <c r="P424" s="32" t="str">
        <f t="shared" ref="P424:P432" si="242">IF(M425=O424,"OK","POZOR")</f>
        <v>OK</v>
      </c>
      <c r="Q424" s="67">
        <f t="shared" ref="Q424:Q433" si="243">IF(ISNUMBER(G424),N424-L424,IF(F424="přejezd",N424-L424,0))</f>
        <v>2.9861111111111116E-2</v>
      </c>
      <c r="R424" s="67">
        <f t="shared" ref="R424:R433" si="244">IF(ISNUMBER(G424),L424-K424,0)</f>
        <v>3.4722222222222099E-3</v>
      </c>
      <c r="S424" s="67">
        <f t="shared" ref="S424:S433" si="245">Q424+R424</f>
        <v>3.3333333333333326E-2</v>
      </c>
      <c r="T424" s="67"/>
      <c r="U424" s="32">
        <v>24.1</v>
      </c>
      <c r="V424" s="32">
        <f>INDEX('Počty dní'!F:J,MATCH(E424,'Počty dní'!C:C,0),4)</f>
        <v>47</v>
      </c>
      <c r="W424" s="33">
        <f t="shared" ref="W424:W433" si="246">V424*U424</f>
        <v>1132.7</v>
      </c>
    </row>
    <row r="425" spans="1:23" x14ac:dyDescent="0.3">
      <c r="A425" s="171">
        <v>228</v>
      </c>
      <c r="B425" s="35">
        <v>2128</v>
      </c>
      <c r="C425" s="34" t="s">
        <v>18</v>
      </c>
      <c r="D425" s="103"/>
      <c r="E425" s="34" t="str">
        <f t="shared" si="240"/>
        <v>X</v>
      </c>
      <c r="F425" s="34" t="s">
        <v>123</v>
      </c>
      <c r="G425" s="34">
        <v>5</v>
      </c>
      <c r="H425" s="34" t="str">
        <f t="shared" si="241"/>
        <v>XXX150/5</v>
      </c>
      <c r="I425" s="206" t="s">
        <v>64</v>
      </c>
      <c r="J425" s="103" t="s">
        <v>64</v>
      </c>
      <c r="K425" s="104">
        <v>0.31597222222222221</v>
      </c>
      <c r="L425" s="105">
        <v>0.32083333333333336</v>
      </c>
      <c r="M425" s="34" t="s">
        <v>21</v>
      </c>
      <c r="N425" s="105">
        <v>0.34930555555555554</v>
      </c>
      <c r="O425" s="34" t="s">
        <v>34</v>
      </c>
      <c r="P425" s="35" t="str">
        <f t="shared" si="242"/>
        <v>OK</v>
      </c>
      <c r="Q425" s="36">
        <f t="shared" si="243"/>
        <v>2.8472222222222177E-2</v>
      </c>
      <c r="R425" s="36">
        <f t="shared" si="244"/>
        <v>4.8611111111111494E-3</v>
      </c>
      <c r="S425" s="36">
        <f t="shared" si="245"/>
        <v>3.3333333333333326E-2</v>
      </c>
      <c r="T425" s="36">
        <f t="shared" ref="T425:T433" si="247">K425-N424</f>
        <v>1.1805555555555569E-2</v>
      </c>
      <c r="U425" s="35">
        <v>24.1</v>
      </c>
      <c r="V425" s="35">
        <f>INDEX('Počty dní'!F:J,MATCH(E425,'Počty dní'!C:C,0),4)</f>
        <v>47</v>
      </c>
      <c r="W425" s="65">
        <f t="shared" si="246"/>
        <v>1132.7</v>
      </c>
    </row>
    <row r="426" spans="1:23" x14ac:dyDescent="0.3">
      <c r="A426" s="171">
        <v>228</v>
      </c>
      <c r="B426" s="35">
        <v>2128</v>
      </c>
      <c r="C426" s="34" t="s">
        <v>18</v>
      </c>
      <c r="D426" s="103"/>
      <c r="E426" s="34" t="str">
        <f t="shared" si="240"/>
        <v>X</v>
      </c>
      <c r="F426" s="34" t="s">
        <v>116</v>
      </c>
      <c r="G426" s="34">
        <v>12</v>
      </c>
      <c r="H426" s="34" t="str">
        <f t="shared" si="241"/>
        <v>XXX140/12</v>
      </c>
      <c r="I426" s="206" t="s">
        <v>64</v>
      </c>
      <c r="J426" s="103" t="s">
        <v>64</v>
      </c>
      <c r="K426" s="104">
        <v>0.38194444444444442</v>
      </c>
      <c r="L426" s="105">
        <v>0.3840277777777778</v>
      </c>
      <c r="M426" s="34" t="s">
        <v>34</v>
      </c>
      <c r="N426" s="105">
        <v>0.41319444444444442</v>
      </c>
      <c r="O426" s="34" t="s">
        <v>19</v>
      </c>
      <c r="P426" s="35" t="str">
        <f t="shared" si="242"/>
        <v>OK</v>
      </c>
      <c r="Q426" s="36">
        <f t="shared" si="243"/>
        <v>2.9166666666666619E-2</v>
      </c>
      <c r="R426" s="36">
        <f t="shared" si="244"/>
        <v>2.0833333333333814E-3</v>
      </c>
      <c r="S426" s="36">
        <f t="shared" si="245"/>
        <v>3.125E-2</v>
      </c>
      <c r="T426" s="36">
        <f t="shared" si="247"/>
        <v>3.2638888888888884E-2</v>
      </c>
      <c r="U426" s="35">
        <v>23.8</v>
      </c>
      <c r="V426" s="35">
        <f>INDEX('Počty dní'!F:J,MATCH(E426,'Počty dní'!C:C,0),4)</f>
        <v>47</v>
      </c>
      <c r="W426" s="65">
        <f t="shared" si="246"/>
        <v>1118.6000000000001</v>
      </c>
    </row>
    <row r="427" spans="1:23" x14ac:dyDescent="0.3">
      <c r="A427" s="171">
        <v>228</v>
      </c>
      <c r="B427" s="35">
        <v>2128</v>
      </c>
      <c r="C427" s="34" t="s">
        <v>18</v>
      </c>
      <c r="D427" s="103"/>
      <c r="E427" s="34" t="str">
        <f t="shared" si="240"/>
        <v>X</v>
      </c>
      <c r="F427" s="34" t="s">
        <v>116</v>
      </c>
      <c r="G427" s="34">
        <v>11</v>
      </c>
      <c r="H427" s="34" t="str">
        <f t="shared" si="241"/>
        <v>XXX140/11</v>
      </c>
      <c r="I427" s="206" t="s">
        <v>64</v>
      </c>
      <c r="J427" s="103" t="s">
        <v>64</v>
      </c>
      <c r="K427" s="104">
        <v>0.5</v>
      </c>
      <c r="L427" s="105">
        <v>0.50347222222222221</v>
      </c>
      <c r="M427" s="34" t="s">
        <v>19</v>
      </c>
      <c r="N427" s="105">
        <v>0.53125</v>
      </c>
      <c r="O427" s="34" t="s">
        <v>34</v>
      </c>
      <c r="P427" s="35" t="str">
        <f t="shared" si="242"/>
        <v>OK</v>
      </c>
      <c r="Q427" s="36">
        <f t="shared" si="243"/>
        <v>2.777777777777779E-2</v>
      </c>
      <c r="R427" s="36">
        <f t="shared" si="244"/>
        <v>3.4722222222222099E-3</v>
      </c>
      <c r="S427" s="36">
        <f t="shared" si="245"/>
        <v>3.125E-2</v>
      </c>
      <c r="T427" s="36">
        <f t="shared" si="247"/>
        <v>8.680555555555558E-2</v>
      </c>
      <c r="U427" s="35">
        <v>23.8</v>
      </c>
      <c r="V427" s="35">
        <f>INDEX('Počty dní'!F:J,MATCH(E427,'Počty dní'!C:C,0),4)</f>
        <v>47</v>
      </c>
      <c r="W427" s="65">
        <f t="shared" si="246"/>
        <v>1118.6000000000001</v>
      </c>
    </row>
    <row r="428" spans="1:23" x14ac:dyDescent="0.3">
      <c r="A428" s="171">
        <v>228</v>
      </c>
      <c r="B428" s="35">
        <v>2128</v>
      </c>
      <c r="C428" s="34" t="s">
        <v>18</v>
      </c>
      <c r="D428" s="103"/>
      <c r="E428" s="34" t="str">
        <f t="shared" si="240"/>
        <v>X</v>
      </c>
      <c r="F428" s="34" t="s">
        <v>116</v>
      </c>
      <c r="G428" s="34">
        <v>16</v>
      </c>
      <c r="H428" s="34" t="str">
        <f t="shared" si="241"/>
        <v>XXX140/16</v>
      </c>
      <c r="I428" s="206" t="s">
        <v>64</v>
      </c>
      <c r="J428" s="103" t="s">
        <v>64</v>
      </c>
      <c r="K428" s="104">
        <v>0.54861111111111105</v>
      </c>
      <c r="L428" s="105">
        <v>0.55069444444444449</v>
      </c>
      <c r="M428" s="34" t="s">
        <v>34</v>
      </c>
      <c r="N428" s="105">
        <v>0.57986111111111105</v>
      </c>
      <c r="O428" s="34" t="s">
        <v>19</v>
      </c>
      <c r="P428" s="35" t="str">
        <f t="shared" si="242"/>
        <v>OK</v>
      </c>
      <c r="Q428" s="36">
        <f t="shared" si="243"/>
        <v>2.9166666666666563E-2</v>
      </c>
      <c r="R428" s="36">
        <f t="shared" si="244"/>
        <v>2.083333333333437E-3</v>
      </c>
      <c r="S428" s="36">
        <f t="shared" si="245"/>
        <v>3.125E-2</v>
      </c>
      <c r="T428" s="36">
        <f t="shared" si="247"/>
        <v>1.7361111111111049E-2</v>
      </c>
      <c r="U428" s="35">
        <v>23.8</v>
      </c>
      <c r="V428" s="35">
        <f>INDEX('Počty dní'!F:J,MATCH(E428,'Počty dní'!C:C,0),4)</f>
        <v>47</v>
      </c>
      <c r="W428" s="65">
        <f t="shared" si="246"/>
        <v>1118.6000000000001</v>
      </c>
    </row>
    <row r="429" spans="1:23" x14ac:dyDescent="0.3">
      <c r="A429" s="171">
        <v>228</v>
      </c>
      <c r="B429" s="35">
        <v>2128</v>
      </c>
      <c r="C429" s="34" t="s">
        <v>18</v>
      </c>
      <c r="D429" s="103"/>
      <c r="E429" s="34" t="str">
        <f t="shared" si="240"/>
        <v>X</v>
      </c>
      <c r="F429" s="34" t="s">
        <v>116</v>
      </c>
      <c r="G429" s="34">
        <v>15</v>
      </c>
      <c r="H429" s="34" t="str">
        <f t="shared" si="241"/>
        <v>XXX140/15</v>
      </c>
      <c r="I429" s="206" t="s">
        <v>64</v>
      </c>
      <c r="J429" s="103" t="s">
        <v>64</v>
      </c>
      <c r="K429" s="104">
        <v>0.58333333333333337</v>
      </c>
      <c r="L429" s="105">
        <v>0.58680555555555558</v>
      </c>
      <c r="M429" s="34" t="s">
        <v>19</v>
      </c>
      <c r="N429" s="105">
        <v>0.61458333333333337</v>
      </c>
      <c r="O429" s="34" t="s">
        <v>34</v>
      </c>
      <c r="P429" s="35" t="str">
        <f t="shared" si="242"/>
        <v>OK</v>
      </c>
      <c r="Q429" s="36">
        <f t="shared" si="243"/>
        <v>2.777777777777779E-2</v>
      </c>
      <c r="R429" s="36">
        <f t="shared" si="244"/>
        <v>3.4722222222222099E-3</v>
      </c>
      <c r="S429" s="36">
        <f t="shared" si="245"/>
        <v>3.125E-2</v>
      </c>
      <c r="T429" s="36">
        <f t="shared" si="247"/>
        <v>3.4722222222223209E-3</v>
      </c>
      <c r="U429" s="35">
        <v>23.8</v>
      </c>
      <c r="V429" s="35">
        <f>INDEX('Počty dní'!F:J,MATCH(E429,'Počty dní'!C:C,0),4)</f>
        <v>47</v>
      </c>
      <c r="W429" s="65">
        <f t="shared" si="246"/>
        <v>1118.6000000000001</v>
      </c>
    </row>
    <row r="430" spans="1:23" x14ac:dyDescent="0.3">
      <c r="A430" s="171">
        <v>228</v>
      </c>
      <c r="B430" s="35">
        <v>2128</v>
      </c>
      <c r="C430" s="34" t="s">
        <v>18</v>
      </c>
      <c r="D430" s="103"/>
      <c r="E430" s="34" t="str">
        <f t="shared" si="240"/>
        <v>X</v>
      </c>
      <c r="F430" s="34" t="s">
        <v>123</v>
      </c>
      <c r="G430" s="34">
        <v>24</v>
      </c>
      <c r="H430" s="34" t="str">
        <f t="shared" si="241"/>
        <v>XXX150/24</v>
      </c>
      <c r="I430" s="206" t="s">
        <v>64</v>
      </c>
      <c r="J430" s="103" t="s">
        <v>64</v>
      </c>
      <c r="K430" s="104">
        <v>0.64722222222222225</v>
      </c>
      <c r="L430" s="105">
        <v>0.64930555555555558</v>
      </c>
      <c r="M430" s="34" t="s">
        <v>34</v>
      </c>
      <c r="N430" s="105">
        <v>0.6791666666666667</v>
      </c>
      <c r="O430" s="34" t="s">
        <v>21</v>
      </c>
      <c r="P430" s="35" t="str">
        <f t="shared" si="242"/>
        <v>OK</v>
      </c>
      <c r="Q430" s="36">
        <f t="shared" si="243"/>
        <v>2.9861111111111116E-2</v>
      </c>
      <c r="R430" s="36">
        <f t="shared" si="244"/>
        <v>2.0833333333333259E-3</v>
      </c>
      <c r="S430" s="36">
        <f t="shared" si="245"/>
        <v>3.1944444444444442E-2</v>
      </c>
      <c r="T430" s="36">
        <f t="shared" si="247"/>
        <v>3.2638888888888884E-2</v>
      </c>
      <c r="U430" s="35">
        <v>24.1</v>
      </c>
      <c r="V430" s="35">
        <f>INDEX('Počty dní'!F:J,MATCH(E430,'Počty dní'!C:C,0),4)</f>
        <v>47</v>
      </c>
      <c r="W430" s="65">
        <f t="shared" si="246"/>
        <v>1132.7</v>
      </c>
    </row>
    <row r="431" spans="1:23" x14ac:dyDescent="0.3">
      <c r="A431" s="171">
        <v>228</v>
      </c>
      <c r="B431" s="35">
        <v>2128</v>
      </c>
      <c r="C431" s="34" t="s">
        <v>18</v>
      </c>
      <c r="D431" s="103"/>
      <c r="E431" s="34" t="str">
        <f t="shared" si="240"/>
        <v>X</v>
      </c>
      <c r="F431" s="34" t="s">
        <v>123</v>
      </c>
      <c r="G431" s="34">
        <v>23</v>
      </c>
      <c r="H431" s="34" t="str">
        <f t="shared" si="241"/>
        <v>XXX150/23</v>
      </c>
      <c r="I431" s="206" t="s">
        <v>64</v>
      </c>
      <c r="J431" s="103" t="s">
        <v>64</v>
      </c>
      <c r="K431" s="104">
        <v>0.69236111111111109</v>
      </c>
      <c r="L431" s="105">
        <v>0.6958333333333333</v>
      </c>
      <c r="M431" s="34" t="s">
        <v>21</v>
      </c>
      <c r="N431" s="105">
        <v>0.72430555555555554</v>
      </c>
      <c r="O431" s="34" t="s">
        <v>34</v>
      </c>
      <c r="P431" s="35" t="str">
        <f t="shared" si="242"/>
        <v>OK</v>
      </c>
      <c r="Q431" s="36">
        <f t="shared" si="243"/>
        <v>2.8472222222222232E-2</v>
      </c>
      <c r="R431" s="36">
        <f t="shared" si="244"/>
        <v>3.4722222222222099E-3</v>
      </c>
      <c r="S431" s="36">
        <f t="shared" si="245"/>
        <v>3.1944444444444442E-2</v>
      </c>
      <c r="T431" s="36">
        <f t="shared" si="247"/>
        <v>1.3194444444444398E-2</v>
      </c>
      <c r="U431" s="35">
        <v>24.1</v>
      </c>
      <c r="V431" s="35">
        <f>INDEX('Počty dní'!F:J,MATCH(E431,'Počty dní'!C:C,0),4)</f>
        <v>47</v>
      </c>
      <c r="W431" s="65">
        <f t="shared" si="246"/>
        <v>1132.7</v>
      </c>
    </row>
    <row r="432" spans="1:23" x14ac:dyDescent="0.3">
      <c r="A432" s="171">
        <v>228</v>
      </c>
      <c r="B432" s="35">
        <v>2128</v>
      </c>
      <c r="C432" s="34" t="s">
        <v>18</v>
      </c>
      <c r="D432" s="103"/>
      <c r="E432" s="34" t="str">
        <f t="shared" si="240"/>
        <v>X</v>
      </c>
      <c r="F432" s="34" t="s">
        <v>123</v>
      </c>
      <c r="G432" s="34">
        <v>28</v>
      </c>
      <c r="H432" s="34" t="str">
        <f t="shared" si="241"/>
        <v>XXX150/28</v>
      </c>
      <c r="I432" s="206" t="s">
        <v>64</v>
      </c>
      <c r="J432" s="103" t="s">
        <v>64</v>
      </c>
      <c r="K432" s="104">
        <v>0.73055555555555562</v>
      </c>
      <c r="L432" s="105">
        <v>0.73263888888888884</v>
      </c>
      <c r="M432" s="34" t="s">
        <v>34</v>
      </c>
      <c r="N432" s="105">
        <v>0.76250000000000007</v>
      </c>
      <c r="O432" s="34" t="s">
        <v>21</v>
      </c>
      <c r="P432" s="35" t="str">
        <f t="shared" si="242"/>
        <v>OK</v>
      </c>
      <c r="Q432" s="36">
        <f t="shared" si="243"/>
        <v>2.9861111111111227E-2</v>
      </c>
      <c r="R432" s="36">
        <f t="shared" si="244"/>
        <v>2.0833333333332149E-3</v>
      </c>
      <c r="S432" s="36">
        <f t="shared" si="245"/>
        <v>3.1944444444444442E-2</v>
      </c>
      <c r="T432" s="36">
        <f t="shared" si="247"/>
        <v>6.2500000000000888E-3</v>
      </c>
      <c r="U432" s="35">
        <v>24.1</v>
      </c>
      <c r="V432" s="35">
        <f>INDEX('Počty dní'!F:J,MATCH(E432,'Počty dní'!C:C,0),4)</f>
        <v>47</v>
      </c>
      <c r="W432" s="65">
        <f t="shared" si="246"/>
        <v>1132.7</v>
      </c>
    </row>
    <row r="433" spans="1:23" ht="15" thickBot="1" x14ac:dyDescent="0.35">
      <c r="A433" s="172">
        <v>228</v>
      </c>
      <c r="B433" s="37">
        <v>2128</v>
      </c>
      <c r="C433" s="75" t="s">
        <v>18</v>
      </c>
      <c r="D433" s="151"/>
      <c r="E433" s="75" t="str">
        <f t="shared" si="240"/>
        <v>X</v>
      </c>
      <c r="F433" s="75" t="s">
        <v>123</v>
      </c>
      <c r="G433" s="75">
        <v>27</v>
      </c>
      <c r="H433" s="75" t="str">
        <f t="shared" si="241"/>
        <v>XXX150/27</v>
      </c>
      <c r="I433" s="211" t="s">
        <v>64</v>
      </c>
      <c r="J433" s="151" t="s">
        <v>64</v>
      </c>
      <c r="K433" s="173">
        <v>0.77569444444444446</v>
      </c>
      <c r="L433" s="174">
        <v>0.77916666666666667</v>
      </c>
      <c r="M433" s="75" t="s">
        <v>21</v>
      </c>
      <c r="N433" s="174">
        <v>0.80763888888888891</v>
      </c>
      <c r="O433" s="75" t="s">
        <v>34</v>
      </c>
      <c r="P433" s="75"/>
      <c r="Q433" s="68">
        <f t="shared" si="243"/>
        <v>2.8472222222222232E-2</v>
      </c>
      <c r="R433" s="68">
        <f t="shared" si="244"/>
        <v>3.4722222222222099E-3</v>
      </c>
      <c r="S433" s="68">
        <f t="shared" si="245"/>
        <v>3.1944444444444442E-2</v>
      </c>
      <c r="T433" s="68">
        <f t="shared" si="247"/>
        <v>1.3194444444444398E-2</v>
      </c>
      <c r="U433" s="37">
        <v>24.1</v>
      </c>
      <c r="V433" s="37">
        <f>INDEX('Počty dní'!F:J,MATCH(E433,'Počty dní'!C:C,0),4)</f>
        <v>47</v>
      </c>
      <c r="W433" s="69">
        <f t="shared" si="246"/>
        <v>1132.7</v>
      </c>
    </row>
    <row r="434" spans="1:23" ht="15" thickBot="1" x14ac:dyDescent="0.35">
      <c r="A434" s="115" t="str">
        <f ca="1">CONCATENATE(INDIRECT("R[-3]C[0]",FALSE),"celkem")</f>
        <v>228celkem</v>
      </c>
      <c r="B434" s="70"/>
      <c r="C434" s="70" t="str">
        <f ca="1">INDIRECT("R[-1]C[12]",FALSE)</f>
        <v>Svratka,,aut.st.</v>
      </c>
      <c r="D434" s="80"/>
      <c r="E434" s="70"/>
      <c r="F434" s="80"/>
      <c r="G434" s="70"/>
      <c r="H434" s="116"/>
      <c r="I434" s="117"/>
      <c r="J434" s="118" t="str">
        <f ca="1">INDIRECT("R[-3]C[0]",FALSE)</f>
        <v>V</v>
      </c>
      <c r="K434" s="119"/>
      <c r="L434" s="120"/>
      <c r="M434" s="121"/>
      <c r="N434" s="120"/>
      <c r="O434" s="122"/>
      <c r="P434" s="70"/>
      <c r="Q434" s="71">
        <f>SUM(Q424:Q433)</f>
        <v>0.28888888888888886</v>
      </c>
      <c r="R434" s="71">
        <f>SUM(R424:R433)</f>
        <v>3.0555555555555558E-2</v>
      </c>
      <c r="S434" s="71">
        <f>SUM(S424:S433)</f>
        <v>0.31944444444444442</v>
      </c>
      <c r="T434" s="71">
        <f>SUM(T424:T433)</f>
        <v>0.21736111111111117</v>
      </c>
      <c r="U434" s="72">
        <f>SUM(U424:U433)</f>
        <v>239.79999999999998</v>
      </c>
      <c r="V434" s="73"/>
      <c r="W434" s="74">
        <f>SUM(W424:W433)</f>
        <v>11270.600000000002</v>
      </c>
    </row>
    <row r="435" spans="1:23" x14ac:dyDescent="0.3">
      <c r="C435" s="43"/>
      <c r="D435" s="147"/>
      <c r="E435" s="43"/>
      <c r="L435" s="139"/>
      <c r="M435" s="141"/>
      <c r="N435" s="139"/>
      <c r="O435" s="43"/>
    </row>
    <row r="436" spans="1:23" ht="15" thickBot="1" x14ac:dyDescent="0.35">
      <c r="C436" s="43"/>
      <c r="D436" s="147"/>
      <c r="E436" s="43"/>
      <c r="G436" s="43"/>
      <c r="H436" s="43"/>
      <c r="L436" s="139"/>
      <c r="M436" s="43"/>
      <c r="N436" s="139"/>
      <c r="O436" s="43"/>
    </row>
    <row r="437" spans="1:23" x14ac:dyDescent="0.3">
      <c r="A437" s="89">
        <v>229</v>
      </c>
      <c r="B437" s="32">
        <v>2129</v>
      </c>
      <c r="C437" s="32" t="s">
        <v>18</v>
      </c>
      <c r="D437" s="90"/>
      <c r="E437" s="32" t="str">
        <f t="shared" ref="E437:E450" si="248">CONCATENATE(C437,D437)</f>
        <v>X</v>
      </c>
      <c r="F437" s="32" t="s">
        <v>116</v>
      </c>
      <c r="G437" s="32">
        <v>2</v>
      </c>
      <c r="H437" s="32" t="str">
        <f t="shared" ref="H437:H450" si="249">CONCATENATE(F437,"/",G437)</f>
        <v>XXX140/2</v>
      </c>
      <c r="I437" s="204" t="s">
        <v>65</v>
      </c>
      <c r="J437" s="90" t="s">
        <v>64</v>
      </c>
      <c r="K437" s="169">
        <v>0.17361111111111113</v>
      </c>
      <c r="L437" s="170">
        <v>0.17361111111111113</v>
      </c>
      <c r="M437" s="32" t="s">
        <v>34</v>
      </c>
      <c r="N437" s="170">
        <v>0.20486111111111113</v>
      </c>
      <c r="O437" s="32" t="s">
        <v>19</v>
      </c>
      <c r="P437" s="32" t="str">
        <f t="shared" ref="P437:P449" si="250">IF(M438=O437,"OK","POZOR")</f>
        <v>OK</v>
      </c>
      <c r="Q437" s="67">
        <f t="shared" ref="Q437:Q450" si="251">IF(ISNUMBER(G437),N437-L437,IF(F437="přejezd",N437-L437,0))</f>
        <v>3.125E-2</v>
      </c>
      <c r="R437" s="67">
        <f t="shared" ref="R437:R450" si="252">IF(ISNUMBER(G437),L437-K437,0)</f>
        <v>0</v>
      </c>
      <c r="S437" s="67">
        <f t="shared" ref="S437:S450" si="253">Q437+R437</f>
        <v>3.125E-2</v>
      </c>
      <c r="T437" s="67"/>
      <c r="U437" s="32">
        <v>23.8</v>
      </c>
      <c r="V437" s="32">
        <f>INDEX('Počty dní'!F:J,MATCH(E437,'Počty dní'!C:C,0),4)</f>
        <v>47</v>
      </c>
      <c r="W437" s="33">
        <f t="shared" ref="W437:W450" si="254">V437*U437</f>
        <v>1118.6000000000001</v>
      </c>
    </row>
    <row r="438" spans="1:23" x14ac:dyDescent="0.3">
      <c r="A438" s="171">
        <v>229</v>
      </c>
      <c r="B438" s="35">
        <v>2129</v>
      </c>
      <c r="C438" s="34" t="s">
        <v>18</v>
      </c>
      <c r="D438" s="103"/>
      <c r="E438" s="34" t="str">
        <f t="shared" si="248"/>
        <v>X</v>
      </c>
      <c r="F438" s="34" t="s">
        <v>116</v>
      </c>
      <c r="G438" s="34">
        <v>1</v>
      </c>
      <c r="H438" s="34" t="str">
        <f t="shared" si="249"/>
        <v>XXX140/1</v>
      </c>
      <c r="I438" s="206" t="s">
        <v>65</v>
      </c>
      <c r="J438" s="103" t="s">
        <v>64</v>
      </c>
      <c r="K438" s="104">
        <v>0.20833333333333334</v>
      </c>
      <c r="L438" s="105">
        <v>0.21180555555555555</v>
      </c>
      <c r="M438" s="34" t="s">
        <v>19</v>
      </c>
      <c r="N438" s="105">
        <v>0.23958333333333334</v>
      </c>
      <c r="O438" s="34" t="s">
        <v>34</v>
      </c>
      <c r="P438" s="35" t="str">
        <f t="shared" si="250"/>
        <v>OK</v>
      </c>
      <c r="Q438" s="36">
        <f t="shared" si="251"/>
        <v>2.777777777777779E-2</v>
      </c>
      <c r="R438" s="36">
        <f t="shared" si="252"/>
        <v>3.4722222222222099E-3</v>
      </c>
      <c r="S438" s="36">
        <f t="shared" si="253"/>
        <v>3.125E-2</v>
      </c>
      <c r="T438" s="36">
        <f t="shared" ref="T438:T450" si="255">K438-N437</f>
        <v>3.4722222222222099E-3</v>
      </c>
      <c r="U438" s="35">
        <v>23.8</v>
      </c>
      <c r="V438" s="35">
        <f>INDEX('Počty dní'!F:J,MATCH(E438,'Počty dní'!C:C,0),4)</f>
        <v>47</v>
      </c>
      <c r="W438" s="65">
        <f t="shared" si="254"/>
        <v>1118.6000000000001</v>
      </c>
    </row>
    <row r="439" spans="1:23" x14ac:dyDescent="0.3">
      <c r="A439" s="171">
        <v>229</v>
      </c>
      <c r="B439" s="35">
        <v>2129</v>
      </c>
      <c r="C439" s="34" t="s">
        <v>18</v>
      </c>
      <c r="D439" s="103"/>
      <c r="E439" s="34" t="str">
        <f t="shared" si="248"/>
        <v>X</v>
      </c>
      <c r="F439" s="34" t="s">
        <v>116</v>
      </c>
      <c r="G439" s="34">
        <v>6</v>
      </c>
      <c r="H439" s="34" t="str">
        <f t="shared" si="249"/>
        <v>XXX140/6</v>
      </c>
      <c r="I439" s="206" t="s">
        <v>64</v>
      </c>
      <c r="J439" s="103" t="s">
        <v>64</v>
      </c>
      <c r="K439" s="104">
        <v>0.25694444444444448</v>
      </c>
      <c r="L439" s="105">
        <v>0.2590277777777778</v>
      </c>
      <c r="M439" s="34" t="s">
        <v>34</v>
      </c>
      <c r="N439" s="105">
        <v>0.28819444444444448</v>
      </c>
      <c r="O439" s="34" t="s">
        <v>19</v>
      </c>
      <c r="P439" s="35" t="str">
        <f t="shared" si="250"/>
        <v>OK</v>
      </c>
      <c r="Q439" s="36">
        <f t="shared" si="251"/>
        <v>2.9166666666666674E-2</v>
      </c>
      <c r="R439" s="36">
        <f t="shared" si="252"/>
        <v>2.0833333333333259E-3</v>
      </c>
      <c r="S439" s="36">
        <f t="shared" si="253"/>
        <v>3.125E-2</v>
      </c>
      <c r="T439" s="36">
        <f t="shared" si="255"/>
        <v>1.7361111111111133E-2</v>
      </c>
      <c r="U439" s="35">
        <v>23.8</v>
      </c>
      <c r="V439" s="35">
        <f>INDEX('Počty dní'!F:J,MATCH(E439,'Počty dní'!C:C,0),4)</f>
        <v>47</v>
      </c>
      <c r="W439" s="65">
        <f t="shared" si="254"/>
        <v>1118.6000000000001</v>
      </c>
    </row>
    <row r="440" spans="1:23" x14ac:dyDescent="0.3">
      <c r="A440" s="171">
        <v>229</v>
      </c>
      <c r="B440" s="35">
        <v>2129</v>
      </c>
      <c r="C440" s="34" t="s">
        <v>18</v>
      </c>
      <c r="D440" s="103"/>
      <c r="E440" s="34" t="str">
        <f t="shared" si="248"/>
        <v>X</v>
      </c>
      <c r="F440" s="34" t="s">
        <v>116</v>
      </c>
      <c r="G440" s="34">
        <v>5</v>
      </c>
      <c r="H440" s="34" t="str">
        <f t="shared" si="249"/>
        <v>XXX140/5</v>
      </c>
      <c r="I440" s="206" t="s">
        <v>64</v>
      </c>
      <c r="J440" s="103" t="s">
        <v>64</v>
      </c>
      <c r="K440" s="104">
        <v>0.29166666666666669</v>
      </c>
      <c r="L440" s="105">
        <v>0.2951388888888889</v>
      </c>
      <c r="M440" s="34" t="s">
        <v>19</v>
      </c>
      <c r="N440" s="105">
        <v>0.32291666666666669</v>
      </c>
      <c r="O440" s="34" t="s">
        <v>34</v>
      </c>
      <c r="P440" s="35" t="str">
        <f t="shared" si="250"/>
        <v>OK</v>
      </c>
      <c r="Q440" s="36">
        <f t="shared" si="251"/>
        <v>2.777777777777779E-2</v>
      </c>
      <c r="R440" s="36">
        <f t="shared" si="252"/>
        <v>3.4722222222222099E-3</v>
      </c>
      <c r="S440" s="36">
        <f t="shared" si="253"/>
        <v>3.125E-2</v>
      </c>
      <c r="T440" s="36">
        <f t="shared" si="255"/>
        <v>3.4722222222222099E-3</v>
      </c>
      <c r="U440" s="35">
        <v>23.8</v>
      </c>
      <c r="V440" s="35">
        <f>INDEX('Počty dní'!F:J,MATCH(E440,'Počty dní'!C:C,0),4)</f>
        <v>47</v>
      </c>
      <c r="W440" s="65">
        <f t="shared" si="254"/>
        <v>1118.6000000000001</v>
      </c>
    </row>
    <row r="441" spans="1:23" x14ac:dyDescent="0.3">
      <c r="A441" s="171">
        <v>229</v>
      </c>
      <c r="B441" s="35">
        <v>2129</v>
      </c>
      <c r="C441" s="34" t="s">
        <v>18</v>
      </c>
      <c r="D441" s="103"/>
      <c r="E441" s="34" t="str">
        <f t="shared" si="248"/>
        <v>X</v>
      </c>
      <c r="F441" s="34" t="s">
        <v>117</v>
      </c>
      <c r="G441" s="34">
        <v>5</v>
      </c>
      <c r="H441" s="34" t="str">
        <f t="shared" si="249"/>
        <v>XXX141/5</v>
      </c>
      <c r="I441" s="206" t="s">
        <v>65</v>
      </c>
      <c r="J441" s="103" t="s">
        <v>64</v>
      </c>
      <c r="K441" s="104">
        <v>0.35069444444444442</v>
      </c>
      <c r="L441" s="105">
        <v>0.3520833333333333</v>
      </c>
      <c r="M441" s="34" t="s">
        <v>34</v>
      </c>
      <c r="N441" s="105">
        <v>0.3888888888888889</v>
      </c>
      <c r="O441" s="34" t="s">
        <v>24</v>
      </c>
      <c r="P441" s="35" t="str">
        <f t="shared" si="250"/>
        <v>OK</v>
      </c>
      <c r="Q441" s="36">
        <f t="shared" si="251"/>
        <v>3.6805555555555591E-2</v>
      </c>
      <c r="R441" s="36">
        <f t="shared" si="252"/>
        <v>1.388888888888884E-3</v>
      </c>
      <c r="S441" s="36">
        <f t="shared" si="253"/>
        <v>3.8194444444444475E-2</v>
      </c>
      <c r="T441" s="36">
        <f t="shared" si="255"/>
        <v>2.7777777777777735E-2</v>
      </c>
      <c r="U441" s="35">
        <v>29.8</v>
      </c>
      <c r="V441" s="35">
        <f>INDEX('Počty dní'!F:J,MATCH(E441,'Počty dní'!C:C,0),4)</f>
        <v>47</v>
      </c>
      <c r="W441" s="65">
        <f t="shared" si="254"/>
        <v>1400.6000000000001</v>
      </c>
    </row>
    <row r="442" spans="1:23" x14ac:dyDescent="0.3">
      <c r="A442" s="171">
        <v>229</v>
      </c>
      <c r="B442" s="35">
        <v>2129</v>
      </c>
      <c r="C442" s="34" t="s">
        <v>18</v>
      </c>
      <c r="D442" s="103"/>
      <c r="E442" s="34" t="str">
        <f t="shared" si="248"/>
        <v>X</v>
      </c>
      <c r="F442" s="34" t="s">
        <v>117</v>
      </c>
      <c r="G442" s="34">
        <v>8</v>
      </c>
      <c r="H442" s="34" t="str">
        <f t="shared" si="249"/>
        <v>XXX141/8</v>
      </c>
      <c r="I442" s="206" t="s">
        <v>65</v>
      </c>
      <c r="J442" s="103" t="s">
        <v>64</v>
      </c>
      <c r="K442" s="104">
        <v>0.44097222222222227</v>
      </c>
      <c r="L442" s="105">
        <v>0.44305555555555554</v>
      </c>
      <c r="M442" s="34" t="s">
        <v>24</v>
      </c>
      <c r="N442" s="105">
        <v>0.48541666666666666</v>
      </c>
      <c r="O442" s="34" t="s">
        <v>34</v>
      </c>
      <c r="P442" s="35" t="str">
        <f t="shared" si="250"/>
        <v>OK</v>
      </c>
      <c r="Q442" s="36">
        <f t="shared" si="251"/>
        <v>4.2361111111111127E-2</v>
      </c>
      <c r="R442" s="36">
        <f t="shared" si="252"/>
        <v>2.0833333333332704E-3</v>
      </c>
      <c r="S442" s="36">
        <f t="shared" si="253"/>
        <v>4.4444444444444398E-2</v>
      </c>
      <c r="T442" s="36">
        <f t="shared" si="255"/>
        <v>5.208333333333337E-2</v>
      </c>
      <c r="U442" s="35">
        <v>33.6</v>
      </c>
      <c r="V442" s="35">
        <f>INDEX('Počty dní'!F:J,MATCH(E442,'Počty dní'!C:C,0),4)</f>
        <v>47</v>
      </c>
      <c r="W442" s="65">
        <f t="shared" si="254"/>
        <v>1579.2</v>
      </c>
    </row>
    <row r="443" spans="1:23" x14ac:dyDescent="0.3">
      <c r="A443" s="171">
        <v>229</v>
      </c>
      <c r="B443" s="35">
        <v>2129</v>
      </c>
      <c r="C443" s="34" t="s">
        <v>18</v>
      </c>
      <c r="D443" s="103"/>
      <c r="E443" s="34" t="str">
        <f t="shared" si="248"/>
        <v>X</v>
      </c>
      <c r="F443" s="34" t="s">
        <v>123</v>
      </c>
      <c r="G443" s="34">
        <v>18</v>
      </c>
      <c r="H443" s="34" t="str">
        <f t="shared" si="249"/>
        <v>XXX150/18</v>
      </c>
      <c r="I443" s="206" t="s">
        <v>64</v>
      </c>
      <c r="J443" s="103" t="s">
        <v>64</v>
      </c>
      <c r="K443" s="104">
        <v>0.52222222222222225</v>
      </c>
      <c r="L443" s="105">
        <v>0.52430555555555558</v>
      </c>
      <c r="M443" s="34" t="s">
        <v>34</v>
      </c>
      <c r="N443" s="105">
        <v>0.5541666666666667</v>
      </c>
      <c r="O443" s="34" t="s">
        <v>21</v>
      </c>
      <c r="P443" s="35" t="str">
        <f t="shared" si="250"/>
        <v>OK</v>
      </c>
      <c r="Q443" s="36">
        <f t="shared" si="251"/>
        <v>2.9861111111111116E-2</v>
      </c>
      <c r="R443" s="36">
        <f t="shared" si="252"/>
        <v>2.0833333333333259E-3</v>
      </c>
      <c r="S443" s="36">
        <f t="shared" si="253"/>
        <v>3.1944444444444442E-2</v>
      </c>
      <c r="T443" s="36">
        <f t="shared" si="255"/>
        <v>3.6805555555555591E-2</v>
      </c>
      <c r="U443" s="35">
        <v>24.1</v>
      </c>
      <c r="V443" s="35">
        <f>INDEX('Počty dní'!F:J,MATCH(E443,'Počty dní'!C:C,0),4)</f>
        <v>47</v>
      </c>
      <c r="W443" s="65">
        <f t="shared" si="254"/>
        <v>1132.7</v>
      </c>
    </row>
    <row r="444" spans="1:23" x14ac:dyDescent="0.3">
      <c r="A444" s="171">
        <v>229</v>
      </c>
      <c r="B444" s="35">
        <v>2129</v>
      </c>
      <c r="C444" s="34" t="s">
        <v>18</v>
      </c>
      <c r="D444" s="103"/>
      <c r="E444" s="34" t="str">
        <f t="shared" si="248"/>
        <v>X</v>
      </c>
      <c r="F444" s="34" t="s">
        <v>123</v>
      </c>
      <c r="G444" s="34">
        <v>17</v>
      </c>
      <c r="H444" s="34" t="str">
        <f t="shared" si="249"/>
        <v>XXX150/17</v>
      </c>
      <c r="I444" s="206" t="s">
        <v>64</v>
      </c>
      <c r="J444" s="103" t="s">
        <v>64</v>
      </c>
      <c r="K444" s="104">
        <v>0.59027777777777779</v>
      </c>
      <c r="L444" s="105">
        <v>0.59166666666666667</v>
      </c>
      <c r="M444" s="34" t="s">
        <v>21</v>
      </c>
      <c r="N444" s="105">
        <v>0.62013888888888891</v>
      </c>
      <c r="O444" s="34" t="s">
        <v>34</v>
      </c>
      <c r="P444" s="35" t="str">
        <f t="shared" si="250"/>
        <v>OK</v>
      </c>
      <c r="Q444" s="36">
        <f t="shared" si="251"/>
        <v>2.8472222222222232E-2</v>
      </c>
      <c r="R444" s="36">
        <f t="shared" si="252"/>
        <v>1.388888888888884E-3</v>
      </c>
      <c r="S444" s="36">
        <f t="shared" si="253"/>
        <v>2.9861111111111116E-2</v>
      </c>
      <c r="T444" s="36">
        <f t="shared" si="255"/>
        <v>3.6111111111111094E-2</v>
      </c>
      <c r="U444" s="35">
        <v>24.1</v>
      </c>
      <c r="V444" s="35">
        <f>INDEX('Počty dní'!F:J,MATCH(E444,'Počty dní'!C:C,0),4)</f>
        <v>47</v>
      </c>
      <c r="W444" s="65">
        <f t="shared" si="254"/>
        <v>1132.7</v>
      </c>
    </row>
    <row r="445" spans="1:23" x14ac:dyDescent="0.3">
      <c r="A445" s="171">
        <v>229</v>
      </c>
      <c r="B445" s="35">
        <v>2129</v>
      </c>
      <c r="C445" s="34" t="s">
        <v>18</v>
      </c>
      <c r="D445" s="103"/>
      <c r="E445" s="34" t="str">
        <f t="shared" si="248"/>
        <v>X</v>
      </c>
      <c r="F445" s="34" t="s">
        <v>116</v>
      </c>
      <c r="G445" s="34">
        <v>20</v>
      </c>
      <c r="H445" s="34" t="str">
        <f t="shared" si="249"/>
        <v>XXX140/20</v>
      </c>
      <c r="I445" s="206" t="s">
        <v>64</v>
      </c>
      <c r="J445" s="103" t="s">
        <v>64</v>
      </c>
      <c r="K445" s="104">
        <v>0.63194444444444442</v>
      </c>
      <c r="L445" s="105">
        <v>0.63402777777777775</v>
      </c>
      <c r="M445" s="34" t="s">
        <v>34</v>
      </c>
      <c r="N445" s="105">
        <v>0.66319444444444442</v>
      </c>
      <c r="O445" s="34" t="s">
        <v>19</v>
      </c>
      <c r="P445" s="35" t="str">
        <f t="shared" si="250"/>
        <v>OK</v>
      </c>
      <c r="Q445" s="36">
        <f t="shared" si="251"/>
        <v>2.9166666666666674E-2</v>
      </c>
      <c r="R445" s="36">
        <f t="shared" si="252"/>
        <v>2.0833333333333259E-3</v>
      </c>
      <c r="S445" s="36">
        <f t="shared" si="253"/>
        <v>3.125E-2</v>
      </c>
      <c r="T445" s="36">
        <f t="shared" si="255"/>
        <v>1.1805555555555514E-2</v>
      </c>
      <c r="U445" s="35">
        <v>23.8</v>
      </c>
      <c r="V445" s="35">
        <f>INDEX('Počty dní'!F:J,MATCH(E445,'Počty dní'!C:C,0),4)</f>
        <v>47</v>
      </c>
      <c r="W445" s="65">
        <f t="shared" si="254"/>
        <v>1118.6000000000001</v>
      </c>
    </row>
    <row r="446" spans="1:23" x14ac:dyDescent="0.3">
      <c r="A446" s="171">
        <v>229</v>
      </c>
      <c r="B446" s="35">
        <v>2129</v>
      </c>
      <c r="C446" s="34" t="s">
        <v>18</v>
      </c>
      <c r="D446" s="103"/>
      <c r="E446" s="34" t="str">
        <f t="shared" si="248"/>
        <v>X</v>
      </c>
      <c r="F446" s="34" t="s">
        <v>116</v>
      </c>
      <c r="G446" s="34">
        <v>19</v>
      </c>
      <c r="H446" s="34" t="str">
        <f t="shared" si="249"/>
        <v>XXX140/19</v>
      </c>
      <c r="I446" s="206" t="s">
        <v>64</v>
      </c>
      <c r="J446" s="103" t="s">
        <v>64</v>
      </c>
      <c r="K446" s="104">
        <v>0.66666666666666663</v>
      </c>
      <c r="L446" s="105">
        <v>0.67013888888888884</v>
      </c>
      <c r="M446" s="34" t="s">
        <v>19</v>
      </c>
      <c r="N446" s="105">
        <v>0.69791666666666663</v>
      </c>
      <c r="O446" s="34" t="s">
        <v>34</v>
      </c>
      <c r="P446" s="35" t="str">
        <f t="shared" si="250"/>
        <v>OK</v>
      </c>
      <c r="Q446" s="36">
        <f t="shared" si="251"/>
        <v>2.777777777777779E-2</v>
      </c>
      <c r="R446" s="36">
        <f t="shared" si="252"/>
        <v>3.4722222222222099E-3</v>
      </c>
      <c r="S446" s="36">
        <f t="shared" si="253"/>
        <v>3.125E-2</v>
      </c>
      <c r="T446" s="36">
        <f t="shared" si="255"/>
        <v>3.4722222222222099E-3</v>
      </c>
      <c r="U446" s="35">
        <v>23.8</v>
      </c>
      <c r="V446" s="35">
        <f>INDEX('Počty dní'!F:J,MATCH(E446,'Počty dní'!C:C,0),4)</f>
        <v>47</v>
      </c>
      <c r="W446" s="65">
        <f t="shared" si="254"/>
        <v>1118.6000000000001</v>
      </c>
    </row>
    <row r="447" spans="1:23" x14ac:dyDescent="0.3">
      <c r="A447" s="171">
        <v>229</v>
      </c>
      <c r="B447" s="35">
        <v>2129</v>
      </c>
      <c r="C447" s="34" t="s">
        <v>18</v>
      </c>
      <c r="D447" s="103"/>
      <c r="E447" s="34" t="str">
        <f t="shared" si="248"/>
        <v>X</v>
      </c>
      <c r="F447" s="34" t="s">
        <v>116</v>
      </c>
      <c r="G447" s="34">
        <v>24</v>
      </c>
      <c r="H447" s="34" t="str">
        <f t="shared" si="249"/>
        <v>XXX140/24</v>
      </c>
      <c r="I447" s="206" t="s">
        <v>65</v>
      </c>
      <c r="J447" s="103" t="s">
        <v>64</v>
      </c>
      <c r="K447" s="104">
        <v>0.71527777777777779</v>
      </c>
      <c r="L447" s="105">
        <v>0.71736111111111101</v>
      </c>
      <c r="M447" s="34" t="s">
        <v>34</v>
      </c>
      <c r="N447" s="105">
        <v>0.74652777777777779</v>
      </c>
      <c r="O447" s="34" t="s">
        <v>19</v>
      </c>
      <c r="P447" s="35" t="str">
        <f t="shared" si="250"/>
        <v>OK</v>
      </c>
      <c r="Q447" s="36">
        <f t="shared" si="251"/>
        <v>2.9166666666666785E-2</v>
      </c>
      <c r="R447" s="36">
        <f t="shared" si="252"/>
        <v>2.0833333333332149E-3</v>
      </c>
      <c r="S447" s="36">
        <f t="shared" si="253"/>
        <v>3.125E-2</v>
      </c>
      <c r="T447" s="36">
        <f t="shared" si="255"/>
        <v>1.736111111111116E-2</v>
      </c>
      <c r="U447" s="35">
        <v>23.8</v>
      </c>
      <c r="V447" s="35">
        <f>INDEX('Počty dní'!F:J,MATCH(E447,'Počty dní'!C:C,0),4)</f>
        <v>47</v>
      </c>
      <c r="W447" s="65">
        <f t="shared" si="254"/>
        <v>1118.6000000000001</v>
      </c>
    </row>
    <row r="448" spans="1:23" x14ac:dyDescent="0.3">
      <c r="A448" s="171">
        <v>229</v>
      </c>
      <c r="B448" s="35">
        <v>2129</v>
      </c>
      <c r="C448" s="34" t="s">
        <v>18</v>
      </c>
      <c r="D448" s="103"/>
      <c r="E448" s="34" t="str">
        <f t="shared" si="248"/>
        <v>X</v>
      </c>
      <c r="F448" s="34" t="s">
        <v>116</v>
      </c>
      <c r="G448" s="34">
        <v>23</v>
      </c>
      <c r="H448" s="34" t="str">
        <f t="shared" si="249"/>
        <v>XXX140/23</v>
      </c>
      <c r="I448" s="206" t="s">
        <v>65</v>
      </c>
      <c r="J448" s="103" t="s">
        <v>64</v>
      </c>
      <c r="K448" s="104">
        <v>0.79513888888888884</v>
      </c>
      <c r="L448" s="105">
        <v>0.79861111111111116</v>
      </c>
      <c r="M448" s="34" t="s">
        <v>19</v>
      </c>
      <c r="N448" s="105">
        <v>0.82638888888888884</v>
      </c>
      <c r="O448" s="34" t="s">
        <v>34</v>
      </c>
      <c r="P448" s="35" t="str">
        <f t="shared" si="250"/>
        <v>OK</v>
      </c>
      <c r="Q448" s="36">
        <f t="shared" si="251"/>
        <v>2.7777777777777679E-2</v>
      </c>
      <c r="R448" s="36">
        <f t="shared" si="252"/>
        <v>3.4722222222223209E-3</v>
      </c>
      <c r="S448" s="36">
        <f t="shared" si="253"/>
        <v>3.125E-2</v>
      </c>
      <c r="T448" s="36">
        <f t="shared" si="255"/>
        <v>4.8611111111111049E-2</v>
      </c>
      <c r="U448" s="35">
        <v>23.8</v>
      </c>
      <c r="V448" s="35">
        <f>INDEX('Počty dní'!F:J,MATCH(E448,'Počty dní'!C:C,0),4)</f>
        <v>47</v>
      </c>
      <c r="W448" s="65">
        <f t="shared" si="254"/>
        <v>1118.6000000000001</v>
      </c>
    </row>
    <row r="449" spans="1:48" x14ac:dyDescent="0.3">
      <c r="A449" s="171">
        <v>229</v>
      </c>
      <c r="B449" s="35">
        <v>2129</v>
      </c>
      <c r="C449" s="34" t="s">
        <v>18</v>
      </c>
      <c r="D449" s="103"/>
      <c r="E449" s="34" t="str">
        <f t="shared" si="248"/>
        <v>X</v>
      </c>
      <c r="F449" s="34" t="s">
        <v>123</v>
      </c>
      <c r="G449" s="34">
        <v>30</v>
      </c>
      <c r="H449" s="34" t="str">
        <f t="shared" si="249"/>
        <v>XXX150/30</v>
      </c>
      <c r="I449" s="206" t="s">
        <v>65</v>
      </c>
      <c r="J449" s="103" t="s">
        <v>64</v>
      </c>
      <c r="K449" s="104">
        <v>0.8666666666666667</v>
      </c>
      <c r="L449" s="105">
        <v>0.86805555555555547</v>
      </c>
      <c r="M449" s="34" t="s">
        <v>34</v>
      </c>
      <c r="N449" s="105">
        <v>0.8930555555555556</v>
      </c>
      <c r="O449" s="34" t="s">
        <v>21</v>
      </c>
      <c r="P449" s="35" t="str">
        <f t="shared" si="250"/>
        <v>OK</v>
      </c>
      <c r="Q449" s="36">
        <f t="shared" si="251"/>
        <v>2.5000000000000133E-2</v>
      </c>
      <c r="R449" s="36">
        <f t="shared" si="252"/>
        <v>1.3888888888887729E-3</v>
      </c>
      <c r="S449" s="36">
        <f t="shared" si="253"/>
        <v>2.6388888888888906E-2</v>
      </c>
      <c r="T449" s="36">
        <f t="shared" si="255"/>
        <v>4.0277777777777857E-2</v>
      </c>
      <c r="U449" s="35">
        <v>24.1</v>
      </c>
      <c r="V449" s="35">
        <f>INDEX('Počty dní'!F:J,MATCH(E449,'Počty dní'!C:C,0),4)</f>
        <v>47</v>
      </c>
      <c r="W449" s="65">
        <f t="shared" si="254"/>
        <v>1132.7</v>
      </c>
    </row>
    <row r="450" spans="1:48" ht="15" thickBot="1" x14ac:dyDescent="0.35">
      <c r="A450" s="172">
        <v>229</v>
      </c>
      <c r="B450" s="37">
        <v>2129</v>
      </c>
      <c r="C450" s="75" t="s">
        <v>18</v>
      </c>
      <c r="D450" s="151"/>
      <c r="E450" s="75" t="str">
        <f t="shared" si="248"/>
        <v>X</v>
      </c>
      <c r="F450" s="75" t="s">
        <v>123</v>
      </c>
      <c r="G450" s="75">
        <v>29</v>
      </c>
      <c r="H450" s="75" t="str">
        <f t="shared" si="249"/>
        <v>XXX150/29</v>
      </c>
      <c r="I450" s="211" t="s">
        <v>65</v>
      </c>
      <c r="J450" s="151" t="s">
        <v>64</v>
      </c>
      <c r="K450" s="173">
        <v>0.93194444444444446</v>
      </c>
      <c r="L450" s="174">
        <v>0.93541666666666667</v>
      </c>
      <c r="M450" s="75" t="s">
        <v>21</v>
      </c>
      <c r="N450" s="174">
        <v>0.95833333333333337</v>
      </c>
      <c r="O450" s="75" t="s">
        <v>34</v>
      </c>
      <c r="P450" s="75"/>
      <c r="Q450" s="68">
        <f t="shared" si="251"/>
        <v>2.2916666666666696E-2</v>
      </c>
      <c r="R450" s="68">
        <f t="shared" si="252"/>
        <v>3.4722222222222099E-3</v>
      </c>
      <c r="S450" s="68">
        <f t="shared" si="253"/>
        <v>2.6388888888888906E-2</v>
      </c>
      <c r="T450" s="68">
        <f t="shared" si="255"/>
        <v>3.8888888888888862E-2</v>
      </c>
      <c r="U450" s="37">
        <v>24.1</v>
      </c>
      <c r="V450" s="37">
        <f>INDEX('Počty dní'!F:J,MATCH(E450,'Počty dní'!C:C,0),4)</f>
        <v>47</v>
      </c>
      <c r="W450" s="69">
        <f t="shared" si="254"/>
        <v>1132.7</v>
      </c>
    </row>
    <row r="451" spans="1:48" ht="15" thickBot="1" x14ac:dyDescent="0.35">
      <c r="A451" s="115" t="str">
        <f ca="1">CONCATENATE(INDIRECT("R[-3]C[0]",FALSE),"celkem")</f>
        <v>229celkem</v>
      </c>
      <c r="B451" s="70"/>
      <c r="C451" s="70" t="str">
        <f ca="1">INDIRECT("R[-1]C[12]",FALSE)</f>
        <v>Svratka,,aut.st.</v>
      </c>
      <c r="D451" s="80"/>
      <c r="E451" s="70"/>
      <c r="F451" s="80"/>
      <c r="G451" s="70"/>
      <c r="H451" s="116"/>
      <c r="I451" s="117"/>
      <c r="J451" s="118" t="str">
        <f ca="1">INDIRECT("R[-3]C[0]",FALSE)</f>
        <v>V</v>
      </c>
      <c r="K451" s="119"/>
      <c r="L451" s="120"/>
      <c r="M451" s="121"/>
      <c r="N451" s="120"/>
      <c r="O451" s="122"/>
      <c r="P451" s="70"/>
      <c r="Q451" s="71">
        <f>SUM(Q437:Q450)</f>
        <v>0.41527777777777808</v>
      </c>
      <c r="R451" s="71">
        <f>SUM(R437:R450)</f>
        <v>3.1944444444444164E-2</v>
      </c>
      <c r="S451" s="71">
        <f>SUM(S437:S450)</f>
        <v>0.44722222222222224</v>
      </c>
      <c r="T451" s="71">
        <f>SUM(T437:T450)</f>
        <v>0.33750000000000002</v>
      </c>
      <c r="U451" s="72">
        <f>SUM(U437:U450)</f>
        <v>350.20000000000005</v>
      </c>
      <c r="V451" s="73"/>
      <c r="W451" s="74">
        <f>SUM(W437:W450)</f>
        <v>16459.400000000005</v>
      </c>
    </row>
    <row r="452" spans="1:48" x14ac:dyDescent="0.3">
      <c r="C452" s="43"/>
      <c r="D452" s="147"/>
      <c r="E452" s="43"/>
      <c r="G452" s="43"/>
      <c r="H452" s="43"/>
      <c r="L452" s="139"/>
      <c r="M452" s="43"/>
      <c r="N452" s="139"/>
      <c r="O452" s="43"/>
    </row>
    <row r="453" spans="1:48" ht="15" thickBot="1" x14ac:dyDescent="0.35">
      <c r="C453" s="43"/>
      <c r="D453" s="147"/>
      <c r="E453" s="43"/>
      <c r="L453" s="139"/>
      <c r="M453" s="141"/>
      <c r="N453" s="139"/>
      <c r="O453" s="43"/>
    </row>
    <row r="454" spans="1:48" x14ac:dyDescent="0.3">
      <c r="A454" s="89">
        <v>230</v>
      </c>
      <c r="B454" s="32">
        <v>2130</v>
      </c>
      <c r="C454" s="32" t="s">
        <v>18</v>
      </c>
      <c r="D454" s="90"/>
      <c r="E454" s="32" t="str">
        <f>CONCATENATE(C454,D454)</f>
        <v>X</v>
      </c>
      <c r="F454" s="32" t="s">
        <v>125</v>
      </c>
      <c r="G454" s="32">
        <v>1</v>
      </c>
      <c r="H454" s="32" t="str">
        <f>CONCATENATE(F454,"/",G454)</f>
        <v>XXX154/1</v>
      </c>
      <c r="I454" s="204" t="s">
        <v>65</v>
      </c>
      <c r="J454" s="90" t="s">
        <v>65</v>
      </c>
      <c r="K454" s="169">
        <v>0.20833333333333334</v>
      </c>
      <c r="L454" s="170">
        <v>0.20902777777777778</v>
      </c>
      <c r="M454" s="32" t="s">
        <v>51</v>
      </c>
      <c r="N454" s="170">
        <v>0.22013888888888888</v>
      </c>
      <c r="O454" s="32" t="s">
        <v>21</v>
      </c>
      <c r="P454" s="32" t="str">
        <f t="shared" ref="P454:P467" si="256">IF(M455=O454,"OK","POZOR")</f>
        <v>OK</v>
      </c>
      <c r="Q454" s="67">
        <f t="shared" ref="Q454:Q468" si="257">IF(ISNUMBER(G454),N454-L454,IF(F454="přejezd",N454-L454,0))</f>
        <v>1.1111111111111099E-2</v>
      </c>
      <c r="R454" s="67">
        <f t="shared" ref="R454:R468" si="258">IF(ISNUMBER(G454),L454-K454,0)</f>
        <v>6.9444444444444198E-4</v>
      </c>
      <c r="S454" s="67">
        <f t="shared" ref="S454:S468" si="259">Q454+R454</f>
        <v>1.1805555555555541E-2</v>
      </c>
      <c r="T454" s="67"/>
      <c r="U454" s="32">
        <v>9.1999999999999993</v>
      </c>
      <c r="V454" s="32">
        <f>INDEX('Počty dní'!F:J,MATCH(E454,'Počty dní'!C:C,0),4)</f>
        <v>47</v>
      </c>
      <c r="W454" s="33">
        <f t="shared" ref="W454:W468" si="260">V454*U454</f>
        <v>432.4</v>
      </c>
    </row>
    <row r="455" spans="1:48" x14ac:dyDescent="0.3">
      <c r="A455" s="171">
        <v>230</v>
      </c>
      <c r="B455" s="35">
        <v>2130</v>
      </c>
      <c r="C455" s="34" t="s">
        <v>18</v>
      </c>
      <c r="D455" s="103"/>
      <c r="E455" s="34" t="str">
        <f>CONCATENATE(C455,D455)</f>
        <v>X</v>
      </c>
      <c r="F455" s="35" t="s">
        <v>124</v>
      </c>
      <c r="G455" s="34">
        <v>1</v>
      </c>
      <c r="H455" s="34" t="str">
        <f>CONCATENATE(F455,"/",G455)</f>
        <v>XXX151/1</v>
      </c>
      <c r="I455" s="206" t="s">
        <v>65</v>
      </c>
      <c r="J455" s="103" t="s">
        <v>65</v>
      </c>
      <c r="K455" s="104">
        <v>0.23541666666666669</v>
      </c>
      <c r="L455" s="105">
        <v>0.23611111111111113</v>
      </c>
      <c r="M455" s="34" t="s">
        <v>21</v>
      </c>
      <c r="N455" s="105">
        <v>0.24861111111111112</v>
      </c>
      <c r="O455" s="34" t="s">
        <v>49</v>
      </c>
      <c r="P455" s="35" t="str">
        <f t="shared" si="256"/>
        <v>OK</v>
      </c>
      <c r="Q455" s="36">
        <f t="shared" si="257"/>
        <v>1.2499999999999983E-2</v>
      </c>
      <c r="R455" s="36">
        <f t="shared" si="258"/>
        <v>6.9444444444444198E-4</v>
      </c>
      <c r="S455" s="36">
        <f t="shared" si="259"/>
        <v>1.3194444444444425E-2</v>
      </c>
      <c r="T455" s="36">
        <f t="shared" ref="T455:T468" si="261">K455-N454</f>
        <v>1.5277777777777807E-2</v>
      </c>
      <c r="U455" s="35">
        <v>7.4</v>
      </c>
      <c r="V455" s="35">
        <f>INDEX('Počty dní'!F:J,MATCH(E455,'Počty dní'!C:C,0),4)</f>
        <v>47</v>
      </c>
      <c r="W455" s="65">
        <f>V455*U455</f>
        <v>347.8</v>
      </c>
    </row>
    <row r="456" spans="1:48" x14ac:dyDescent="0.3">
      <c r="A456" s="171">
        <v>230</v>
      </c>
      <c r="B456" s="35">
        <v>2130</v>
      </c>
      <c r="C456" s="34" t="s">
        <v>18</v>
      </c>
      <c r="D456" s="103"/>
      <c r="E456" s="34" t="str">
        <f>CONCATENATE(C456,D456)</f>
        <v>X</v>
      </c>
      <c r="F456" s="35" t="s">
        <v>124</v>
      </c>
      <c r="G456" s="34">
        <v>4</v>
      </c>
      <c r="H456" s="34" t="str">
        <f>CONCATENATE(F456,"/",G456)</f>
        <v>XXX151/4</v>
      </c>
      <c r="I456" s="206" t="s">
        <v>65</v>
      </c>
      <c r="J456" s="103" t="s">
        <v>65</v>
      </c>
      <c r="K456" s="104">
        <v>0.24861111111111112</v>
      </c>
      <c r="L456" s="105">
        <v>0.25</v>
      </c>
      <c r="M456" s="34" t="s">
        <v>49</v>
      </c>
      <c r="N456" s="105">
        <v>0.26250000000000001</v>
      </c>
      <c r="O456" s="34" t="s">
        <v>21</v>
      </c>
      <c r="P456" s="35" t="str">
        <f t="shared" si="256"/>
        <v>OK</v>
      </c>
      <c r="Q456" s="36">
        <f t="shared" si="257"/>
        <v>1.2500000000000011E-2</v>
      </c>
      <c r="R456" s="36">
        <f t="shared" si="258"/>
        <v>1.388888888888884E-3</v>
      </c>
      <c r="S456" s="36">
        <f t="shared" si="259"/>
        <v>1.3888888888888895E-2</v>
      </c>
      <c r="T456" s="36">
        <f t="shared" si="261"/>
        <v>0</v>
      </c>
      <c r="U456" s="35">
        <v>7.4</v>
      </c>
      <c r="V456" s="35">
        <f>INDEX('Počty dní'!F:J,MATCH(E456,'Počty dní'!C:C,0),4)</f>
        <v>47</v>
      </c>
      <c r="W456" s="65">
        <f>V456*U456</f>
        <v>347.8</v>
      </c>
    </row>
    <row r="457" spans="1:48" x14ac:dyDescent="0.3">
      <c r="A457" s="171">
        <v>230</v>
      </c>
      <c r="B457" s="35">
        <v>2130</v>
      </c>
      <c r="C457" s="34" t="s">
        <v>18</v>
      </c>
      <c r="D457" s="103"/>
      <c r="E457" s="34" t="str">
        <f>CONCATENATE(C457,D457)</f>
        <v>X</v>
      </c>
      <c r="F457" s="34" t="s">
        <v>125</v>
      </c>
      <c r="G457" s="34">
        <v>3</v>
      </c>
      <c r="H457" s="34" t="str">
        <f>CONCATENATE(F457,"/",G457)</f>
        <v>XXX154/3</v>
      </c>
      <c r="I457" s="206" t="s">
        <v>65</v>
      </c>
      <c r="J457" s="103" t="s">
        <v>65</v>
      </c>
      <c r="K457" s="104">
        <v>0.26527777777777778</v>
      </c>
      <c r="L457" s="105">
        <v>0.2673611111111111</v>
      </c>
      <c r="M457" s="34" t="s">
        <v>21</v>
      </c>
      <c r="N457" s="105">
        <v>0.29652777777777778</v>
      </c>
      <c r="O457" s="34" t="s">
        <v>21</v>
      </c>
      <c r="P457" s="35" t="str">
        <f t="shared" si="256"/>
        <v>OK</v>
      </c>
      <c r="Q457" s="36">
        <f t="shared" si="257"/>
        <v>2.9166666666666674E-2</v>
      </c>
      <c r="R457" s="36">
        <f t="shared" si="258"/>
        <v>2.0833333333333259E-3</v>
      </c>
      <c r="S457" s="36">
        <f t="shared" si="259"/>
        <v>3.125E-2</v>
      </c>
      <c r="T457" s="36">
        <f t="shared" si="261"/>
        <v>2.7777777777777679E-3</v>
      </c>
      <c r="U457" s="35">
        <v>24.8</v>
      </c>
      <c r="V457" s="35">
        <f>INDEX('Počty dní'!F:J,MATCH(E457,'Počty dní'!C:C,0),4)</f>
        <v>47</v>
      </c>
      <c r="W457" s="65">
        <f t="shared" si="260"/>
        <v>1165.6000000000001</v>
      </c>
    </row>
    <row r="458" spans="1:48" s="2" customFormat="1" x14ac:dyDescent="0.3">
      <c r="A458" s="171">
        <v>230</v>
      </c>
      <c r="B458" s="35">
        <v>2130</v>
      </c>
      <c r="C458" s="34" t="s">
        <v>18</v>
      </c>
      <c r="D458" s="103"/>
      <c r="E458" s="34" t="str">
        <f>CONCATENATE(C458,D458)</f>
        <v>X</v>
      </c>
      <c r="F458" s="34" t="s">
        <v>128</v>
      </c>
      <c r="G458" s="34">
        <v>5</v>
      </c>
      <c r="H458" s="34" t="str">
        <f>CONCATENATE(F458,"/",G458)</f>
        <v>XXX157/5</v>
      </c>
      <c r="I458" s="206" t="s">
        <v>65</v>
      </c>
      <c r="J458" s="103" t="s">
        <v>65</v>
      </c>
      <c r="K458" s="104">
        <v>0.29652777777777778</v>
      </c>
      <c r="L458" s="105">
        <v>0.2986111111111111</v>
      </c>
      <c r="M458" s="34" t="s">
        <v>21</v>
      </c>
      <c r="N458" s="105">
        <v>0.31527777777777777</v>
      </c>
      <c r="O458" s="34" t="s">
        <v>68</v>
      </c>
      <c r="P458" s="35" t="str">
        <f t="shared" si="256"/>
        <v>OK</v>
      </c>
      <c r="Q458" s="36">
        <f t="shared" si="257"/>
        <v>1.6666666666666663E-2</v>
      </c>
      <c r="R458" s="36">
        <f t="shared" si="258"/>
        <v>2.0833333333333259E-3</v>
      </c>
      <c r="S458" s="36">
        <f t="shared" si="259"/>
        <v>1.8749999999999989E-2</v>
      </c>
      <c r="T458" s="36">
        <f t="shared" si="261"/>
        <v>0</v>
      </c>
      <c r="U458" s="35">
        <v>11.3</v>
      </c>
      <c r="V458" s="35">
        <f>INDEX('Počty dní'!F:J,MATCH(E458,'Počty dní'!C:C,0),4)</f>
        <v>47</v>
      </c>
      <c r="W458" s="65">
        <f t="shared" si="260"/>
        <v>531.1</v>
      </c>
      <c r="X458"/>
    </row>
    <row r="459" spans="1:48" x14ac:dyDescent="0.3">
      <c r="A459" s="171">
        <v>230</v>
      </c>
      <c r="B459" s="35">
        <v>2130</v>
      </c>
      <c r="C459" s="35" t="s">
        <v>18</v>
      </c>
      <c r="D459" s="97"/>
      <c r="E459" s="35" t="str">
        <f t="shared" ref="E459:E467" si="262">CONCATENATE(C459,D459)</f>
        <v>X</v>
      </c>
      <c r="F459" s="98" t="s">
        <v>129</v>
      </c>
      <c r="G459" s="35">
        <v>7</v>
      </c>
      <c r="H459" s="35" t="str">
        <f t="shared" ref="H459:H467" si="263">CONCATENATE(F459,"/",G459)</f>
        <v>XXX158/7</v>
      </c>
      <c r="I459" s="206" t="s">
        <v>65</v>
      </c>
      <c r="J459" s="103" t="s">
        <v>65</v>
      </c>
      <c r="K459" s="99">
        <v>0.34722222222222227</v>
      </c>
      <c r="L459" s="100">
        <v>0.34861111111111115</v>
      </c>
      <c r="M459" s="34" t="s">
        <v>68</v>
      </c>
      <c r="N459" s="100">
        <v>0.36041666666666666</v>
      </c>
      <c r="O459" s="98" t="s">
        <v>75</v>
      </c>
      <c r="P459" s="35" t="str">
        <f t="shared" si="256"/>
        <v>OK</v>
      </c>
      <c r="Q459" s="36">
        <f t="shared" si="257"/>
        <v>1.1805555555555514E-2</v>
      </c>
      <c r="R459" s="36">
        <f t="shared" si="258"/>
        <v>1.388888888888884E-3</v>
      </c>
      <c r="S459" s="36">
        <f t="shared" si="259"/>
        <v>1.3194444444444398E-2</v>
      </c>
      <c r="T459" s="36">
        <f t="shared" si="261"/>
        <v>3.1944444444444497E-2</v>
      </c>
      <c r="U459" s="35">
        <v>9.6</v>
      </c>
      <c r="V459" s="35">
        <f>INDEX('Počty dní'!F:J,MATCH(E459,'Počty dní'!C:C,0),4)</f>
        <v>47</v>
      </c>
      <c r="W459" s="65">
        <f t="shared" si="260"/>
        <v>451.2</v>
      </c>
      <c r="AL459" s="6"/>
      <c r="AM459" s="6"/>
      <c r="AP459" s="7"/>
      <c r="AQ459" s="7"/>
      <c r="AR459" s="7"/>
      <c r="AS459" s="7"/>
      <c r="AT459" s="7"/>
      <c r="AU459" s="8"/>
      <c r="AV459" s="8"/>
    </row>
    <row r="460" spans="1:48" x14ac:dyDescent="0.3">
      <c r="A460" s="171">
        <v>230</v>
      </c>
      <c r="B460" s="35">
        <v>2130</v>
      </c>
      <c r="C460" s="98" t="s">
        <v>18</v>
      </c>
      <c r="D460" s="130"/>
      <c r="E460" s="98" t="str">
        <f t="shared" si="262"/>
        <v>X</v>
      </c>
      <c r="F460" s="98" t="s">
        <v>129</v>
      </c>
      <c r="G460" s="98">
        <v>6</v>
      </c>
      <c r="H460" s="98" t="str">
        <f t="shared" si="263"/>
        <v>XXX158/6</v>
      </c>
      <c r="I460" s="205" t="s">
        <v>65</v>
      </c>
      <c r="J460" s="103" t="s">
        <v>65</v>
      </c>
      <c r="K460" s="99">
        <v>0.38750000000000001</v>
      </c>
      <c r="L460" s="100">
        <v>0.38958333333333334</v>
      </c>
      <c r="M460" s="98" t="s">
        <v>75</v>
      </c>
      <c r="N460" s="100">
        <v>0.4291666666666667</v>
      </c>
      <c r="O460" s="98" t="s">
        <v>21</v>
      </c>
      <c r="P460" s="35" t="str">
        <f t="shared" si="256"/>
        <v>OK</v>
      </c>
      <c r="Q460" s="36">
        <f t="shared" si="257"/>
        <v>3.9583333333333359E-2</v>
      </c>
      <c r="R460" s="36">
        <f t="shared" si="258"/>
        <v>2.0833333333333259E-3</v>
      </c>
      <c r="S460" s="36">
        <f t="shared" si="259"/>
        <v>4.1666666666666685E-2</v>
      </c>
      <c r="T460" s="36">
        <f t="shared" si="261"/>
        <v>2.7083333333333348E-2</v>
      </c>
      <c r="U460" s="35">
        <v>33</v>
      </c>
      <c r="V460" s="35">
        <f>INDEX('Počty dní'!F:J,MATCH(E460,'Počty dní'!C:C,0),4)</f>
        <v>47</v>
      </c>
      <c r="W460" s="66">
        <f t="shared" si="260"/>
        <v>1551</v>
      </c>
    </row>
    <row r="461" spans="1:48" x14ac:dyDescent="0.3">
      <c r="A461" s="171">
        <v>230</v>
      </c>
      <c r="B461" s="35">
        <v>2130</v>
      </c>
      <c r="C461" s="34" t="s">
        <v>18</v>
      </c>
      <c r="D461" s="103"/>
      <c r="E461" s="34" t="str">
        <f>CONCATENATE(C461,D461)</f>
        <v>X</v>
      </c>
      <c r="F461" s="34" t="s">
        <v>112</v>
      </c>
      <c r="G461" s="34">
        <v>13</v>
      </c>
      <c r="H461" s="34" t="str">
        <f>CONCATENATE(F461,"/",G461)</f>
        <v>XXX136/13</v>
      </c>
      <c r="I461" s="206" t="s">
        <v>65</v>
      </c>
      <c r="J461" s="103" t="s">
        <v>65</v>
      </c>
      <c r="K461" s="99">
        <v>0.43055555555555558</v>
      </c>
      <c r="L461" s="100">
        <v>0.43333333333333335</v>
      </c>
      <c r="M461" s="98" t="s">
        <v>21</v>
      </c>
      <c r="N461" s="100">
        <v>0.45624999999999999</v>
      </c>
      <c r="O461" s="98" t="s">
        <v>57</v>
      </c>
      <c r="P461" s="35" t="str">
        <f t="shared" si="256"/>
        <v>OK</v>
      </c>
      <c r="Q461" s="36">
        <f t="shared" si="257"/>
        <v>2.2916666666666641E-2</v>
      </c>
      <c r="R461" s="36">
        <f t="shared" si="258"/>
        <v>2.7777777777777679E-3</v>
      </c>
      <c r="S461" s="36">
        <f t="shared" si="259"/>
        <v>2.5694444444444409E-2</v>
      </c>
      <c r="T461" s="36">
        <f t="shared" si="261"/>
        <v>1.388888888888884E-3</v>
      </c>
      <c r="U461" s="35">
        <v>19.5</v>
      </c>
      <c r="V461" s="35">
        <f>INDEX('Počty dní'!F:J,MATCH(E461,'Počty dní'!C:C,0),4)</f>
        <v>47</v>
      </c>
      <c r="W461" s="65">
        <f>V461*U461</f>
        <v>916.5</v>
      </c>
    </row>
    <row r="462" spans="1:48" x14ac:dyDescent="0.3">
      <c r="A462" s="171">
        <v>230</v>
      </c>
      <c r="B462" s="35">
        <v>2130</v>
      </c>
      <c r="C462" s="34" t="s">
        <v>18</v>
      </c>
      <c r="D462" s="103"/>
      <c r="E462" s="34" t="str">
        <f>CONCATENATE(C462,D462)</f>
        <v>X</v>
      </c>
      <c r="F462" s="34" t="s">
        <v>112</v>
      </c>
      <c r="G462" s="34">
        <v>14</v>
      </c>
      <c r="H462" s="34" t="str">
        <f>CONCATENATE(F462,"/",G462)</f>
        <v>XXX136/14</v>
      </c>
      <c r="I462" s="206" t="s">
        <v>65</v>
      </c>
      <c r="J462" s="103" t="s">
        <v>65</v>
      </c>
      <c r="K462" s="99">
        <v>0.45624999999999999</v>
      </c>
      <c r="L462" s="100">
        <v>0.45833333333333331</v>
      </c>
      <c r="M462" s="98" t="s">
        <v>57</v>
      </c>
      <c r="N462" s="100">
        <v>0.48333333333333334</v>
      </c>
      <c r="O462" s="98" t="s">
        <v>21</v>
      </c>
      <c r="P462" s="35" t="str">
        <f t="shared" si="256"/>
        <v>OK</v>
      </c>
      <c r="Q462" s="36">
        <f t="shared" si="257"/>
        <v>2.5000000000000022E-2</v>
      </c>
      <c r="R462" s="36">
        <f t="shared" si="258"/>
        <v>2.0833333333333259E-3</v>
      </c>
      <c r="S462" s="36">
        <f t="shared" si="259"/>
        <v>2.7083333333333348E-2</v>
      </c>
      <c r="T462" s="36">
        <f t="shared" si="261"/>
        <v>0</v>
      </c>
      <c r="U462" s="35">
        <v>19.5</v>
      </c>
      <c r="V462" s="35">
        <f>INDEX('Počty dní'!F:J,MATCH(E462,'Počty dní'!C:C,0),4)</f>
        <v>47</v>
      </c>
      <c r="W462" s="65">
        <f>V462*U462</f>
        <v>916.5</v>
      </c>
    </row>
    <row r="463" spans="1:48" x14ac:dyDescent="0.3">
      <c r="A463" s="171">
        <v>230</v>
      </c>
      <c r="B463" s="35">
        <v>2130</v>
      </c>
      <c r="C463" s="35" t="s">
        <v>18</v>
      </c>
      <c r="D463" s="132"/>
      <c r="E463" s="98" t="str">
        <f t="shared" si="262"/>
        <v>X</v>
      </c>
      <c r="F463" s="35" t="s">
        <v>110</v>
      </c>
      <c r="G463" s="132">
        <v>9</v>
      </c>
      <c r="H463" s="35" t="str">
        <f t="shared" si="263"/>
        <v>XXX119/9</v>
      </c>
      <c r="I463" s="97" t="s">
        <v>65</v>
      </c>
      <c r="J463" s="103" t="s">
        <v>65</v>
      </c>
      <c r="K463" s="99">
        <v>0.52847222222222223</v>
      </c>
      <c r="L463" s="149">
        <v>0.52916666666666667</v>
      </c>
      <c r="M463" s="101" t="s">
        <v>21</v>
      </c>
      <c r="N463" s="100">
        <v>0.55902777777777779</v>
      </c>
      <c r="O463" s="102" t="s">
        <v>85</v>
      </c>
      <c r="P463" s="35" t="str">
        <f t="shared" si="256"/>
        <v>OK</v>
      </c>
      <c r="Q463" s="36">
        <f t="shared" si="257"/>
        <v>2.9861111111111116E-2</v>
      </c>
      <c r="R463" s="36">
        <f t="shared" si="258"/>
        <v>6.9444444444444198E-4</v>
      </c>
      <c r="S463" s="36">
        <f t="shared" si="259"/>
        <v>3.0555555555555558E-2</v>
      </c>
      <c r="T463" s="36">
        <f t="shared" si="261"/>
        <v>4.5138888888888895E-2</v>
      </c>
      <c r="U463" s="35">
        <v>24.8</v>
      </c>
      <c r="V463" s="35">
        <f>INDEX('Počty dní'!F:J,MATCH(E463,'Počty dní'!C:C,0),4)</f>
        <v>47</v>
      </c>
      <c r="W463" s="65">
        <f t="shared" si="260"/>
        <v>1165.6000000000001</v>
      </c>
    </row>
    <row r="464" spans="1:48" x14ac:dyDescent="0.3">
      <c r="A464" s="171">
        <v>230</v>
      </c>
      <c r="B464" s="35">
        <v>2130</v>
      </c>
      <c r="C464" s="35" t="s">
        <v>18</v>
      </c>
      <c r="D464" s="132"/>
      <c r="E464" s="98" t="str">
        <f t="shared" si="262"/>
        <v>X</v>
      </c>
      <c r="F464" s="35" t="s">
        <v>110</v>
      </c>
      <c r="G464" s="132">
        <v>16</v>
      </c>
      <c r="H464" s="35" t="str">
        <f t="shared" si="263"/>
        <v>XXX119/16</v>
      </c>
      <c r="I464" s="206" t="s">
        <v>65</v>
      </c>
      <c r="J464" s="103" t="s">
        <v>65</v>
      </c>
      <c r="K464" s="99">
        <v>0.55902777777777779</v>
      </c>
      <c r="L464" s="100">
        <v>0.55972222222222223</v>
      </c>
      <c r="M464" s="102" t="s">
        <v>85</v>
      </c>
      <c r="N464" s="149">
        <v>0.59652777777777766</v>
      </c>
      <c r="O464" s="101" t="s">
        <v>21</v>
      </c>
      <c r="P464" s="35" t="str">
        <f t="shared" si="256"/>
        <v>OK</v>
      </c>
      <c r="Q464" s="36">
        <f t="shared" si="257"/>
        <v>3.6805555555555425E-2</v>
      </c>
      <c r="R464" s="36">
        <f t="shared" si="258"/>
        <v>6.9444444444444198E-4</v>
      </c>
      <c r="S464" s="36">
        <f t="shared" si="259"/>
        <v>3.7499999999999867E-2</v>
      </c>
      <c r="T464" s="36">
        <f t="shared" si="261"/>
        <v>0</v>
      </c>
      <c r="U464" s="35">
        <v>33.5</v>
      </c>
      <c r="V464" s="35">
        <f>INDEX('Počty dní'!F:J,MATCH(E464,'Počty dní'!C:C,0),4)</f>
        <v>47</v>
      </c>
      <c r="W464" s="65">
        <f t="shared" si="260"/>
        <v>1574.5</v>
      </c>
    </row>
    <row r="465" spans="1:24" x14ac:dyDescent="0.3">
      <c r="A465" s="171">
        <v>230</v>
      </c>
      <c r="B465" s="35">
        <v>2130</v>
      </c>
      <c r="C465" s="34" t="s">
        <v>18</v>
      </c>
      <c r="D465" s="103"/>
      <c r="E465" s="34" t="str">
        <f t="shared" si="262"/>
        <v>X</v>
      </c>
      <c r="F465" s="35" t="s">
        <v>124</v>
      </c>
      <c r="G465" s="34">
        <v>17</v>
      </c>
      <c r="H465" s="34" t="str">
        <f t="shared" si="263"/>
        <v>XXX151/17</v>
      </c>
      <c r="I465" s="206" t="s">
        <v>65</v>
      </c>
      <c r="J465" s="103" t="s">
        <v>65</v>
      </c>
      <c r="K465" s="104">
        <v>0.60902777777777783</v>
      </c>
      <c r="L465" s="105">
        <v>0.61111111111111105</v>
      </c>
      <c r="M465" s="34" t="s">
        <v>21</v>
      </c>
      <c r="N465" s="105">
        <v>0.62361111111111112</v>
      </c>
      <c r="O465" s="34" t="s">
        <v>49</v>
      </c>
      <c r="P465" s="35" t="str">
        <f t="shared" si="256"/>
        <v>OK</v>
      </c>
      <c r="Q465" s="36">
        <f t="shared" si="257"/>
        <v>1.2500000000000067E-2</v>
      </c>
      <c r="R465" s="36">
        <f t="shared" si="258"/>
        <v>2.0833333333332149E-3</v>
      </c>
      <c r="S465" s="36">
        <f t="shared" si="259"/>
        <v>1.4583333333333282E-2</v>
      </c>
      <c r="T465" s="36">
        <f t="shared" si="261"/>
        <v>1.2500000000000178E-2</v>
      </c>
      <c r="U465" s="35">
        <v>7.4</v>
      </c>
      <c r="V465" s="35">
        <f>INDEX('Počty dní'!F:J,MATCH(E465,'Počty dní'!C:C,0),4)</f>
        <v>47</v>
      </c>
      <c r="W465" s="65">
        <f t="shared" si="260"/>
        <v>347.8</v>
      </c>
    </row>
    <row r="466" spans="1:24" x14ac:dyDescent="0.3">
      <c r="A466" s="171">
        <v>230</v>
      </c>
      <c r="B466" s="35">
        <v>2130</v>
      </c>
      <c r="C466" s="34" t="s">
        <v>18</v>
      </c>
      <c r="D466" s="103"/>
      <c r="E466" s="34" t="str">
        <f t="shared" si="262"/>
        <v>X</v>
      </c>
      <c r="F466" s="35" t="s">
        <v>124</v>
      </c>
      <c r="G466" s="34">
        <v>20</v>
      </c>
      <c r="H466" s="34" t="str">
        <f t="shared" si="263"/>
        <v>XXX151/20</v>
      </c>
      <c r="I466" s="206" t="s">
        <v>65</v>
      </c>
      <c r="J466" s="103" t="s">
        <v>65</v>
      </c>
      <c r="K466" s="104">
        <v>0.62361111111111112</v>
      </c>
      <c r="L466" s="105">
        <v>0.625</v>
      </c>
      <c r="M466" s="34" t="s">
        <v>49</v>
      </c>
      <c r="N466" s="105">
        <v>0.63750000000000007</v>
      </c>
      <c r="O466" s="34" t="s">
        <v>21</v>
      </c>
      <c r="P466" s="35" t="str">
        <f t="shared" si="256"/>
        <v>OK</v>
      </c>
      <c r="Q466" s="36">
        <f t="shared" si="257"/>
        <v>1.2500000000000067E-2</v>
      </c>
      <c r="R466" s="36">
        <f t="shared" si="258"/>
        <v>1.388888888888884E-3</v>
      </c>
      <c r="S466" s="36">
        <f t="shared" si="259"/>
        <v>1.3888888888888951E-2</v>
      </c>
      <c r="T466" s="36">
        <f t="shared" si="261"/>
        <v>0</v>
      </c>
      <c r="U466" s="35">
        <v>7.4</v>
      </c>
      <c r="V466" s="35">
        <f>INDEX('Počty dní'!F:J,MATCH(E466,'Počty dní'!C:C,0),4)</f>
        <v>47</v>
      </c>
      <c r="W466" s="65">
        <f t="shared" si="260"/>
        <v>347.8</v>
      </c>
    </row>
    <row r="467" spans="1:24" x14ac:dyDescent="0.3">
      <c r="A467" s="171">
        <v>230</v>
      </c>
      <c r="B467" s="35">
        <v>2130</v>
      </c>
      <c r="C467" s="34" t="s">
        <v>18</v>
      </c>
      <c r="D467" s="103"/>
      <c r="E467" s="34" t="str">
        <f t="shared" si="262"/>
        <v>X</v>
      </c>
      <c r="F467" s="34" t="s">
        <v>125</v>
      </c>
      <c r="G467" s="34">
        <v>8</v>
      </c>
      <c r="H467" s="34" t="str">
        <f t="shared" si="263"/>
        <v>XXX154/8</v>
      </c>
      <c r="I467" s="206" t="s">
        <v>65</v>
      </c>
      <c r="J467" s="103" t="s">
        <v>65</v>
      </c>
      <c r="K467" s="104">
        <v>0.63750000000000007</v>
      </c>
      <c r="L467" s="105">
        <v>0.63888888888888895</v>
      </c>
      <c r="M467" s="34" t="s">
        <v>21</v>
      </c>
      <c r="N467" s="105">
        <v>0.66875000000000007</v>
      </c>
      <c r="O467" s="34" t="s">
        <v>21</v>
      </c>
      <c r="P467" s="35" t="str">
        <f t="shared" si="256"/>
        <v>OK</v>
      </c>
      <c r="Q467" s="36">
        <f t="shared" si="257"/>
        <v>2.9861111111111116E-2</v>
      </c>
      <c r="R467" s="36">
        <f t="shared" si="258"/>
        <v>1.388888888888884E-3</v>
      </c>
      <c r="S467" s="36">
        <f t="shared" si="259"/>
        <v>3.125E-2</v>
      </c>
      <c r="T467" s="36">
        <f t="shared" si="261"/>
        <v>0</v>
      </c>
      <c r="U467" s="35">
        <v>24.8</v>
      </c>
      <c r="V467" s="35">
        <f>INDEX('Počty dní'!F:J,MATCH(E467,'Počty dní'!C:C,0),4)</f>
        <v>47</v>
      </c>
      <c r="W467" s="65">
        <f t="shared" si="260"/>
        <v>1165.6000000000001</v>
      </c>
    </row>
    <row r="468" spans="1:24" ht="15" thickBot="1" x14ac:dyDescent="0.35">
      <c r="A468" s="172">
        <v>230</v>
      </c>
      <c r="B468" s="37">
        <v>2130</v>
      </c>
      <c r="C468" s="75" t="s">
        <v>18</v>
      </c>
      <c r="D468" s="151"/>
      <c r="E468" s="75" t="str">
        <f>CONCATENATE(C468,D468)</f>
        <v>X</v>
      </c>
      <c r="F468" s="75" t="s">
        <v>125</v>
      </c>
      <c r="G468" s="75">
        <v>10</v>
      </c>
      <c r="H468" s="75" t="str">
        <f>CONCATENATE(F468,"/",G468)</f>
        <v>XXX154/10</v>
      </c>
      <c r="I468" s="211" t="s">
        <v>65</v>
      </c>
      <c r="J468" s="151" t="s">
        <v>65</v>
      </c>
      <c r="K468" s="173">
        <v>0.67986111111111114</v>
      </c>
      <c r="L468" s="174">
        <v>0.68055555555555547</v>
      </c>
      <c r="M468" s="75" t="s">
        <v>21</v>
      </c>
      <c r="N468" s="174">
        <v>0.69166666666666676</v>
      </c>
      <c r="O468" s="75" t="s">
        <v>51</v>
      </c>
      <c r="P468" s="75"/>
      <c r="Q468" s="68">
        <f t="shared" si="257"/>
        <v>1.1111111111111294E-2</v>
      </c>
      <c r="R468" s="68">
        <f t="shared" si="258"/>
        <v>6.9444444444433095E-4</v>
      </c>
      <c r="S468" s="68">
        <f t="shared" si="259"/>
        <v>1.1805555555555625E-2</v>
      </c>
      <c r="T468" s="68">
        <f t="shared" si="261"/>
        <v>1.1111111111111072E-2</v>
      </c>
      <c r="U468" s="37">
        <v>9.1999999999999993</v>
      </c>
      <c r="V468" s="37">
        <f>INDEX('Počty dní'!F:J,MATCH(E468,'Počty dní'!C:C,0),4)</f>
        <v>47</v>
      </c>
      <c r="W468" s="69">
        <f t="shared" si="260"/>
        <v>432.4</v>
      </c>
    </row>
    <row r="469" spans="1:24" ht="15" thickBot="1" x14ac:dyDescent="0.35">
      <c r="A469" s="115" t="str">
        <f ca="1">CONCATENATE(INDIRECT("R[-3]C[0]",FALSE),"celkem")</f>
        <v>230celkem</v>
      </c>
      <c r="B469" s="70"/>
      <c r="C469" s="70" t="str">
        <f ca="1">INDIRECT("R[-1]C[12]",FALSE)</f>
        <v>Matějov</v>
      </c>
      <c r="D469" s="80"/>
      <c r="E469" s="70"/>
      <c r="F469" s="80"/>
      <c r="G469" s="70"/>
      <c r="H469" s="116"/>
      <c r="I469" s="117"/>
      <c r="J469" s="118" t="str">
        <f ca="1">INDIRECT("R[-3]C[0]",FALSE)</f>
        <v>S</v>
      </c>
      <c r="K469" s="119"/>
      <c r="L469" s="120"/>
      <c r="M469" s="121"/>
      <c r="N469" s="120"/>
      <c r="O469" s="122"/>
      <c r="P469" s="70"/>
      <c r="Q469" s="71">
        <f>SUM(Q454:Q468)</f>
        <v>0.31388888888888905</v>
      </c>
      <c r="R469" s="71">
        <f>SUM(R454:R468)</f>
        <v>2.2222222222221921E-2</v>
      </c>
      <c r="S469" s="71">
        <f>SUM(S454:S468)</f>
        <v>0.33611111111111097</v>
      </c>
      <c r="T469" s="71">
        <f>SUM(T454:T468)</f>
        <v>0.14722222222222245</v>
      </c>
      <c r="U469" s="72">
        <f>SUM(U454:U468)</f>
        <v>248.8</v>
      </c>
      <c r="V469" s="73"/>
      <c r="W469" s="74">
        <f>SUM(W454:W468)</f>
        <v>11693.599999999999</v>
      </c>
    </row>
    <row r="470" spans="1:24" x14ac:dyDescent="0.3">
      <c r="C470" s="43"/>
      <c r="D470" s="147"/>
      <c r="E470" s="43"/>
      <c r="L470" s="139"/>
      <c r="M470" s="141"/>
      <c r="N470" s="139"/>
      <c r="O470" s="141"/>
    </row>
    <row r="471" spans="1:24" ht="15" thickBot="1" x14ac:dyDescent="0.35">
      <c r="C471" s="43"/>
      <c r="D471" s="147"/>
      <c r="E471" s="43"/>
      <c r="L471" s="139"/>
      <c r="M471" s="141"/>
      <c r="N471" s="139"/>
      <c r="O471" s="141"/>
    </row>
    <row r="472" spans="1:24" x14ac:dyDescent="0.3">
      <c r="A472" s="89">
        <v>231</v>
      </c>
      <c r="B472" s="32">
        <v>2131</v>
      </c>
      <c r="C472" s="32" t="s">
        <v>18</v>
      </c>
      <c r="D472" s="90"/>
      <c r="E472" s="32" t="str">
        <f t="shared" ref="E472:E480" si="264">CONCATENATE(C472,D472)</f>
        <v>X</v>
      </c>
      <c r="F472" s="32" t="s">
        <v>127</v>
      </c>
      <c r="G472" s="32">
        <v>2</v>
      </c>
      <c r="H472" s="32" t="str">
        <f t="shared" ref="H472:H480" si="265">CONCATENATE(F472,"/",G472)</f>
        <v>XXX156/2</v>
      </c>
      <c r="I472" s="204" t="s">
        <v>65</v>
      </c>
      <c r="J472" s="90" t="s">
        <v>64</v>
      </c>
      <c r="K472" s="169">
        <v>0.20486111111111113</v>
      </c>
      <c r="L472" s="170">
        <v>0.20555555555555557</v>
      </c>
      <c r="M472" s="32" t="s">
        <v>56</v>
      </c>
      <c r="N472" s="170">
        <v>0.21805555555555556</v>
      </c>
      <c r="O472" s="32" t="s">
        <v>21</v>
      </c>
      <c r="P472" s="32" t="str">
        <f t="shared" ref="P472:P479" si="266">IF(M473=O472,"OK","POZOR")</f>
        <v>OK</v>
      </c>
      <c r="Q472" s="67">
        <f t="shared" ref="Q472:Q480" si="267">IF(ISNUMBER(G472),N472-L472,IF(F472="přejezd",N472-L472,0))</f>
        <v>1.2499999999999983E-2</v>
      </c>
      <c r="R472" s="67">
        <f t="shared" ref="R472:R480" si="268">IF(ISNUMBER(G472),L472-K472,0)</f>
        <v>6.9444444444444198E-4</v>
      </c>
      <c r="S472" s="67">
        <f t="shared" ref="S472:S480" si="269">Q472+R472</f>
        <v>1.3194444444444425E-2</v>
      </c>
      <c r="T472" s="67"/>
      <c r="U472" s="32">
        <v>9.8000000000000007</v>
      </c>
      <c r="V472" s="32">
        <f>INDEX('Počty dní'!F:J,MATCH(E472,'Počty dní'!C:C,0),4)</f>
        <v>47</v>
      </c>
      <c r="W472" s="33">
        <f t="shared" ref="W472:W480" si="270">V472*U472</f>
        <v>460.6</v>
      </c>
    </row>
    <row r="473" spans="1:24" x14ac:dyDescent="0.3">
      <c r="A473" s="171">
        <v>231</v>
      </c>
      <c r="B473" s="35">
        <v>2131</v>
      </c>
      <c r="C473" s="98" t="s">
        <v>18</v>
      </c>
      <c r="D473" s="130"/>
      <c r="E473" s="98" t="str">
        <f t="shared" si="264"/>
        <v>X</v>
      </c>
      <c r="F473" s="98" t="s">
        <v>129</v>
      </c>
      <c r="G473" s="98">
        <v>3</v>
      </c>
      <c r="H473" s="98" t="str">
        <f t="shared" si="265"/>
        <v>XXX158/3</v>
      </c>
      <c r="I473" s="205" t="s">
        <v>65</v>
      </c>
      <c r="J473" s="97" t="s">
        <v>64</v>
      </c>
      <c r="K473" s="99">
        <v>0.22083333333333333</v>
      </c>
      <c r="L473" s="100">
        <v>0.22152777777777777</v>
      </c>
      <c r="M473" s="98" t="s">
        <v>21</v>
      </c>
      <c r="N473" s="100">
        <v>0.24652777777777779</v>
      </c>
      <c r="O473" s="98" t="s">
        <v>81</v>
      </c>
      <c r="P473" s="35" t="str">
        <f t="shared" si="266"/>
        <v>OK</v>
      </c>
      <c r="Q473" s="36">
        <f t="shared" si="267"/>
        <v>2.5000000000000022E-2</v>
      </c>
      <c r="R473" s="36">
        <f t="shared" si="268"/>
        <v>6.9444444444444198E-4</v>
      </c>
      <c r="S473" s="36">
        <f t="shared" si="269"/>
        <v>2.5694444444444464E-2</v>
      </c>
      <c r="T473" s="36">
        <f t="shared" ref="T473:T480" si="271">K473-N472</f>
        <v>2.7777777777777679E-3</v>
      </c>
      <c r="U473" s="35">
        <v>23.4</v>
      </c>
      <c r="V473" s="35">
        <f>INDEX('Počty dní'!F:J,MATCH(E473,'Počty dní'!C:C,0),4)</f>
        <v>47</v>
      </c>
      <c r="W473" s="66">
        <f t="shared" si="270"/>
        <v>1099.8</v>
      </c>
    </row>
    <row r="474" spans="1:24" s="2" customFormat="1" x14ac:dyDescent="0.3">
      <c r="A474" s="171">
        <v>231</v>
      </c>
      <c r="B474" s="35">
        <v>2131</v>
      </c>
      <c r="C474" s="98" t="s">
        <v>18</v>
      </c>
      <c r="D474" s="130"/>
      <c r="E474" s="98" t="str">
        <f t="shared" si="264"/>
        <v>X</v>
      </c>
      <c r="F474" s="34" t="s">
        <v>128</v>
      </c>
      <c r="G474" s="98">
        <v>6</v>
      </c>
      <c r="H474" s="98" t="str">
        <f t="shared" si="265"/>
        <v>XXX157/6</v>
      </c>
      <c r="I474" s="208" t="s">
        <v>65</v>
      </c>
      <c r="J474" s="97" t="s">
        <v>64</v>
      </c>
      <c r="K474" s="136">
        <v>0.24652777777777779</v>
      </c>
      <c r="L474" s="137">
        <v>0.24722222222222223</v>
      </c>
      <c r="M474" s="98" t="s">
        <v>81</v>
      </c>
      <c r="N474" s="137">
        <v>0.26250000000000001</v>
      </c>
      <c r="O474" s="98" t="s">
        <v>21</v>
      </c>
      <c r="P474" s="35" t="str">
        <f t="shared" si="266"/>
        <v>OK</v>
      </c>
      <c r="Q474" s="36">
        <f t="shared" si="267"/>
        <v>1.5277777777777779E-2</v>
      </c>
      <c r="R474" s="36">
        <f t="shared" si="268"/>
        <v>6.9444444444444198E-4</v>
      </c>
      <c r="S474" s="36">
        <f t="shared" si="269"/>
        <v>1.5972222222222221E-2</v>
      </c>
      <c r="T474" s="36">
        <f t="shared" si="271"/>
        <v>0</v>
      </c>
      <c r="U474" s="35">
        <v>10.6</v>
      </c>
      <c r="V474" s="35">
        <f>INDEX('Počty dní'!F:J,MATCH(E474,'Počty dní'!C:C,0),4)</f>
        <v>47</v>
      </c>
      <c r="W474" s="66">
        <f t="shared" si="270"/>
        <v>498.2</v>
      </c>
      <c r="X474"/>
    </row>
    <row r="475" spans="1:24" ht="15.75" customHeight="1" x14ac:dyDescent="0.3">
      <c r="A475" s="171">
        <v>231</v>
      </c>
      <c r="B475" s="35">
        <v>2131</v>
      </c>
      <c r="C475" s="35" t="s">
        <v>18</v>
      </c>
      <c r="D475" s="97"/>
      <c r="E475" s="98" t="str">
        <f t="shared" si="264"/>
        <v>X</v>
      </c>
      <c r="F475" s="35" t="s">
        <v>131</v>
      </c>
      <c r="G475" s="35">
        <v>5</v>
      </c>
      <c r="H475" s="35" t="str">
        <f t="shared" si="265"/>
        <v>XXX180/5</v>
      </c>
      <c r="I475" s="205" t="s">
        <v>64</v>
      </c>
      <c r="J475" s="97" t="s">
        <v>64</v>
      </c>
      <c r="K475" s="99">
        <v>0.26874999999999999</v>
      </c>
      <c r="L475" s="100">
        <v>0.2722222222222222</v>
      </c>
      <c r="M475" s="101" t="s">
        <v>21</v>
      </c>
      <c r="N475" s="100">
        <v>0.31666666666666665</v>
      </c>
      <c r="O475" s="101" t="s">
        <v>62</v>
      </c>
      <c r="P475" s="35" t="str">
        <f t="shared" si="266"/>
        <v>OK</v>
      </c>
      <c r="Q475" s="36">
        <f t="shared" si="267"/>
        <v>4.4444444444444453E-2</v>
      </c>
      <c r="R475" s="36">
        <f t="shared" si="268"/>
        <v>3.4722222222222099E-3</v>
      </c>
      <c r="S475" s="36">
        <f t="shared" si="269"/>
        <v>4.7916666666666663E-2</v>
      </c>
      <c r="T475" s="36">
        <f t="shared" si="271"/>
        <v>6.2499999999999778E-3</v>
      </c>
      <c r="U475" s="35">
        <v>41.4</v>
      </c>
      <c r="V475" s="35">
        <f>INDEX('Počty dní'!F:J,MATCH(E475,'Počty dní'!C:C,0),4)</f>
        <v>47</v>
      </c>
      <c r="W475" s="65">
        <f t="shared" si="270"/>
        <v>1945.8</v>
      </c>
    </row>
    <row r="476" spans="1:24" x14ac:dyDescent="0.3">
      <c r="A476" s="171">
        <v>231</v>
      </c>
      <c r="B476" s="35">
        <v>2131</v>
      </c>
      <c r="C476" s="35" t="s">
        <v>18</v>
      </c>
      <c r="D476" s="97"/>
      <c r="E476" s="98" t="str">
        <f t="shared" si="264"/>
        <v>X</v>
      </c>
      <c r="F476" s="35" t="s">
        <v>131</v>
      </c>
      <c r="G476" s="35">
        <v>10</v>
      </c>
      <c r="H476" s="35" t="str">
        <f t="shared" si="265"/>
        <v>XXX180/10</v>
      </c>
      <c r="I476" s="205" t="s">
        <v>64</v>
      </c>
      <c r="J476" s="97" t="s">
        <v>64</v>
      </c>
      <c r="K476" s="99">
        <v>0.46319444444444446</v>
      </c>
      <c r="L476" s="100">
        <v>0.46666666666666662</v>
      </c>
      <c r="M476" s="101" t="s">
        <v>62</v>
      </c>
      <c r="N476" s="100">
        <v>0.51180555555555551</v>
      </c>
      <c r="O476" s="102" t="s">
        <v>21</v>
      </c>
      <c r="P476" s="35" t="str">
        <f t="shared" si="266"/>
        <v>OK</v>
      </c>
      <c r="Q476" s="36">
        <f t="shared" si="267"/>
        <v>4.5138888888888895E-2</v>
      </c>
      <c r="R476" s="36">
        <f t="shared" si="268"/>
        <v>3.4722222222221544E-3</v>
      </c>
      <c r="S476" s="36">
        <f t="shared" si="269"/>
        <v>4.8611111111111049E-2</v>
      </c>
      <c r="T476" s="36">
        <f t="shared" si="271"/>
        <v>0.14652777777777781</v>
      </c>
      <c r="U476" s="35">
        <v>41.4</v>
      </c>
      <c r="V476" s="35">
        <f>INDEX('Počty dní'!F:J,MATCH(E476,'Počty dní'!C:C,0),4)</f>
        <v>47</v>
      </c>
      <c r="W476" s="65">
        <f t="shared" si="270"/>
        <v>1945.8</v>
      </c>
    </row>
    <row r="477" spans="1:24" x14ac:dyDescent="0.3">
      <c r="A477" s="171">
        <v>231</v>
      </c>
      <c r="B477" s="35">
        <v>2131</v>
      </c>
      <c r="C477" s="34" t="s">
        <v>18</v>
      </c>
      <c r="D477" s="103"/>
      <c r="E477" s="34" t="str">
        <f>CONCATENATE(C477,D477)</f>
        <v>X</v>
      </c>
      <c r="F477" s="34" t="s">
        <v>125</v>
      </c>
      <c r="G477" s="34">
        <v>4</v>
      </c>
      <c r="H477" s="34" t="str">
        <f>CONCATENATE(F477,"/",G477)</f>
        <v>XXX154/4</v>
      </c>
      <c r="I477" s="206" t="s">
        <v>65</v>
      </c>
      <c r="J477" s="97" t="s">
        <v>64</v>
      </c>
      <c r="K477" s="104">
        <v>0.52916666666666667</v>
      </c>
      <c r="L477" s="105">
        <v>0.53125</v>
      </c>
      <c r="M477" s="102" t="s">
        <v>21</v>
      </c>
      <c r="N477" s="105">
        <v>0.56111111111111112</v>
      </c>
      <c r="O477" s="34" t="s">
        <v>21</v>
      </c>
      <c r="P477" s="35" t="str">
        <f t="shared" si="266"/>
        <v>OK</v>
      </c>
      <c r="Q477" s="36">
        <f t="shared" si="267"/>
        <v>2.9861111111111116E-2</v>
      </c>
      <c r="R477" s="36">
        <f t="shared" si="268"/>
        <v>2.0833333333333259E-3</v>
      </c>
      <c r="S477" s="36">
        <f t="shared" si="269"/>
        <v>3.1944444444444442E-2</v>
      </c>
      <c r="T477" s="36">
        <f t="shared" si="271"/>
        <v>1.736111111111116E-2</v>
      </c>
      <c r="U477" s="35">
        <v>24.8</v>
      </c>
      <c r="V477" s="35">
        <f>INDEX('Počty dní'!F:J,MATCH(E477,'Počty dní'!C:C,0),4)</f>
        <v>47</v>
      </c>
      <c r="W477" s="65">
        <f t="shared" si="270"/>
        <v>1165.6000000000001</v>
      </c>
    </row>
    <row r="478" spans="1:24" s="2" customFormat="1" x14ac:dyDescent="0.3">
      <c r="A478" s="171">
        <v>231</v>
      </c>
      <c r="B478" s="35">
        <v>2131</v>
      </c>
      <c r="C478" s="98" t="s">
        <v>18</v>
      </c>
      <c r="D478" s="130"/>
      <c r="E478" s="98" t="str">
        <f t="shared" si="264"/>
        <v>X</v>
      </c>
      <c r="F478" s="34" t="s">
        <v>128</v>
      </c>
      <c r="G478" s="98">
        <v>15</v>
      </c>
      <c r="H478" s="98" t="str">
        <f t="shared" si="265"/>
        <v>XXX157/15</v>
      </c>
      <c r="I478" s="208" t="s">
        <v>64</v>
      </c>
      <c r="J478" s="97" t="s">
        <v>64</v>
      </c>
      <c r="K478" s="136">
        <v>0.60763888888888895</v>
      </c>
      <c r="L478" s="137">
        <v>0.61111111111111105</v>
      </c>
      <c r="M478" s="98" t="s">
        <v>21</v>
      </c>
      <c r="N478" s="137">
        <v>0.63750000000000007</v>
      </c>
      <c r="O478" s="98" t="s">
        <v>75</v>
      </c>
      <c r="P478" s="35" t="str">
        <f t="shared" si="266"/>
        <v>OK</v>
      </c>
      <c r="Q478" s="36">
        <f t="shared" si="267"/>
        <v>2.6388888888889017E-2</v>
      </c>
      <c r="R478" s="36">
        <f t="shared" si="268"/>
        <v>3.4722222222220989E-3</v>
      </c>
      <c r="S478" s="36">
        <f t="shared" si="269"/>
        <v>2.9861111111111116E-2</v>
      </c>
      <c r="T478" s="36">
        <f t="shared" si="271"/>
        <v>4.6527777777777835E-2</v>
      </c>
      <c r="U478" s="35">
        <v>20.2</v>
      </c>
      <c r="V478" s="35">
        <f>INDEX('Počty dní'!F:J,MATCH(E478,'Počty dní'!C:C,0),4)</f>
        <v>47</v>
      </c>
      <c r="W478" s="66">
        <f t="shared" si="270"/>
        <v>949.4</v>
      </c>
      <c r="X478"/>
    </row>
    <row r="479" spans="1:24" x14ac:dyDescent="0.3">
      <c r="A479" s="171">
        <v>231</v>
      </c>
      <c r="B479" s="35">
        <v>2131</v>
      </c>
      <c r="C479" s="98" t="s">
        <v>18</v>
      </c>
      <c r="D479" s="130"/>
      <c r="E479" s="98" t="str">
        <f t="shared" si="264"/>
        <v>X</v>
      </c>
      <c r="F479" s="98" t="s">
        <v>129</v>
      </c>
      <c r="G479" s="98">
        <v>16</v>
      </c>
      <c r="H479" s="98" t="str">
        <f t="shared" si="265"/>
        <v>XXX158/16</v>
      </c>
      <c r="I479" s="205" t="s">
        <v>65</v>
      </c>
      <c r="J479" s="97" t="s">
        <v>64</v>
      </c>
      <c r="K479" s="99">
        <v>0.67847222222222225</v>
      </c>
      <c r="L479" s="100">
        <v>0.68125000000000002</v>
      </c>
      <c r="M479" s="98" t="s">
        <v>75</v>
      </c>
      <c r="N479" s="137">
        <v>0.72083333333333333</v>
      </c>
      <c r="O479" s="98" t="s">
        <v>21</v>
      </c>
      <c r="P479" s="35" t="str">
        <f t="shared" si="266"/>
        <v>OK</v>
      </c>
      <c r="Q479" s="36">
        <f t="shared" si="267"/>
        <v>3.9583333333333304E-2</v>
      </c>
      <c r="R479" s="36">
        <f t="shared" si="268"/>
        <v>2.7777777777777679E-3</v>
      </c>
      <c r="S479" s="36">
        <f t="shared" si="269"/>
        <v>4.2361111111111072E-2</v>
      </c>
      <c r="T479" s="36">
        <f t="shared" si="271"/>
        <v>4.0972222222222188E-2</v>
      </c>
      <c r="U479" s="35">
        <v>33</v>
      </c>
      <c r="V479" s="35">
        <f>INDEX('Počty dní'!F:J,MATCH(E479,'Počty dní'!C:C,0),4)</f>
        <v>47</v>
      </c>
      <c r="W479" s="66">
        <f t="shared" si="270"/>
        <v>1551</v>
      </c>
    </row>
    <row r="480" spans="1:24" ht="15" thickBot="1" x14ac:dyDescent="0.35">
      <c r="A480" s="172">
        <v>231</v>
      </c>
      <c r="B480" s="37">
        <v>2131</v>
      </c>
      <c r="C480" s="75" t="s">
        <v>18</v>
      </c>
      <c r="D480" s="151"/>
      <c r="E480" s="75" t="str">
        <f t="shared" si="264"/>
        <v>X</v>
      </c>
      <c r="F480" s="75" t="s">
        <v>127</v>
      </c>
      <c r="G480" s="75">
        <v>11</v>
      </c>
      <c r="H480" s="75" t="str">
        <f t="shared" si="265"/>
        <v>XXX156/11</v>
      </c>
      <c r="I480" s="211" t="s">
        <v>65</v>
      </c>
      <c r="J480" s="109" t="s">
        <v>64</v>
      </c>
      <c r="K480" s="173">
        <v>0.73472222222222217</v>
      </c>
      <c r="L480" s="174">
        <v>0.73611111111111116</v>
      </c>
      <c r="M480" s="75" t="s">
        <v>21</v>
      </c>
      <c r="N480" s="174">
        <v>0.74791666666666667</v>
      </c>
      <c r="O480" s="75" t="s">
        <v>56</v>
      </c>
      <c r="P480" s="75"/>
      <c r="Q480" s="68">
        <f t="shared" si="267"/>
        <v>1.1805555555555514E-2</v>
      </c>
      <c r="R480" s="68">
        <f t="shared" si="268"/>
        <v>1.388888888888995E-3</v>
      </c>
      <c r="S480" s="68">
        <f t="shared" si="269"/>
        <v>1.3194444444444509E-2</v>
      </c>
      <c r="T480" s="68">
        <f t="shared" si="271"/>
        <v>1.388888888888884E-2</v>
      </c>
      <c r="U480" s="37">
        <v>9.8000000000000007</v>
      </c>
      <c r="V480" s="37">
        <f>INDEX('Počty dní'!F:J,MATCH(E480,'Počty dní'!C:C,0),4)</f>
        <v>47</v>
      </c>
      <c r="W480" s="69">
        <f t="shared" si="270"/>
        <v>460.6</v>
      </c>
    </row>
    <row r="481" spans="1:48" ht="15" thickBot="1" x14ac:dyDescent="0.35">
      <c r="A481" s="115" t="str">
        <f ca="1">CONCATENATE(INDIRECT("R[-3]C[0]",FALSE),"celkem")</f>
        <v>231celkem</v>
      </c>
      <c r="B481" s="70"/>
      <c r="C481" s="70" t="str">
        <f ca="1">INDIRECT("R[-1]C[12]",FALSE)</f>
        <v>Kotlasy</v>
      </c>
      <c r="D481" s="80"/>
      <c r="E481" s="70"/>
      <c r="F481" s="80"/>
      <c r="G481" s="70"/>
      <c r="H481" s="116"/>
      <c r="I481" s="117"/>
      <c r="J481" s="118" t="str">
        <f ca="1">INDIRECT("R[-3]C[0]",FALSE)</f>
        <v>V</v>
      </c>
      <c r="K481" s="119"/>
      <c r="L481" s="120"/>
      <c r="M481" s="121"/>
      <c r="N481" s="120"/>
      <c r="O481" s="122"/>
      <c r="P481" s="70"/>
      <c r="Q481" s="71">
        <f>SUM(Q472:Q480)</f>
        <v>0.25000000000000011</v>
      </c>
      <c r="R481" s="71">
        <f>SUM(R472:R480)</f>
        <v>1.8749999999999878E-2</v>
      </c>
      <c r="S481" s="71">
        <f>SUM(S472:S480)</f>
        <v>0.26874999999999993</v>
      </c>
      <c r="T481" s="71">
        <f>SUM(T472:T480)</f>
        <v>0.27430555555555558</v>
      </c>
      <c r="U481" s="72">
        <f>SUM(U472:U480)</f>
        <v>214.4</v>
      </c>
      <c r="V481" s="73"/>
      <c r="W481" s="74">
        <f>SUM(W472:W480)</f>
        <v>10076.800000000001</v>
      </c>
    </row>
    <row r="482" spans="1:48" x14ac:dyDescent="0.3">
      <c r="C482" s="43"/>
      <c r="D482" s="147"/>
      <c r="E482" s="43"/>
      <c r="L482" s="139"/>
      <c r="M482" s="141"/>
      <c r="N482" s="139"/>
      <c r="O482" s="141"/>
    </row>
    <row r="483" spans="1:48" ht="15" thickBot="1" x14ac:dyDescent="0.35">
      <c r="C483" s="43"/>
      <c r="D483" s="147"/>
      <c r="E483" s="43"/>
      <c r="L483" s="139"/>
      <c r="M483" s="141"/>
      <c r="N483" s="139"/>
      <c r="O483" s="43"/>
    </row>
    <row r="484" spans="1:48" x14ac:dyDescent="0.3">
      <c r="A484" s="89">
        <v>232</v>
      </c>
      <c r="B484" s="32">
        <v>2132</v>
      </c>
      <c r="C484" s="32" t="s">
        <v>18</v>
      </c>
      <c r="D484" s="90"/>
      <c r="E484" s="32" t="str">
        <f t="shared" ref="E484:E497" si="272">CONCATENATE(C484,D484)</f>
        <v>X</v>
      </c>
      <c r="F484" s="32" t="s">
        <v>124</v>
      </c>
      <c r="G484" s="32">
        <v>2</v>
      </c>
      <c r="H484" s="32" t="str">
        <f t="shared" ref="H484:H497" si="273">CONCATENATE(F484,"/",G484)</f>
        <v>XXX151/2</v>
      </c>
      <c r="I484" s="204" t="s">
        <v>65</v>
      </c>
      <c r="J484" s="90" t="s">
        <v>64</v>
      </c>
      <c r="K484" s="169">
        <v>0.2076388888888889</v>
      </c>
      <c r="L484" s="170">
        <v>0.20833333333333334</v>
      </c>
      <c r="M484" s="32" t="s">
        <v>49</v>
      </c>
      <c r="N484" s="170">
        <v>0.22083333333333333</v>
      </c>
      <c r="O484" s="32" t="s">
        <v>21</v>
      </c>
      <c r="P484" s="32" t="str">
        <f t="shared" ref="P484:P496" si="274">IF(M485=O484,"OK","POZOR")</f>
        <v>OK</v>
      </c>
      <c r="Q484" s="67">
        <f t="shared" ref="Q484:Q497" si="275">IF(ISNUMBER(G484),N484-L484,IF(F484="přejezd",N484-L484,0))</f>
        <v>1.2499999999999983E-2</v>
      </c>
      <c r="R484" s="67">
        <f t="shared" ref="R484:R497" si="276">IF(ISNUMBER(G484),L484-K484,0)</f>
        <v>6.9444444444444198E-4</v>
      </c>
      <c r="S484" s="67">
        <f t="shared" ref="S484:S497" si="277">Q484+R484</f>
        <v>1.3194444444444425E-2</v>
      </c>
      <c r="T484" s="67"/>
      <c r="U484" s="32">
        <v>7.4</v>
      </c>
      <c r="V484" s="32">
        <f>INDEX('Počty dní'!F:J,MATCH(E484,'Počty dní'!C:C,0),4)</f>
        <v>47</v>
      </c>
      <c r="W484" s="33">
        <f t="shared" ref="W484:W497" si="278">V484*U484</f>
        <v>347.8</v>
      </c>
    </row>
    <row r="485" spans="1:48" x14ac:dyDescent="0.3">
      <c r="A485" s="171">
        <v>232</v>
      </c>
      <c r="B485" s="35">
        <v>2132</v>
      </c>
      <c r="C485" s="34" t="s">
        <v>18</v>
      </c>
      <c r="D485" s="103"/>
      <c r="E485" s="34" t="str">
        <f t="shared" si="272"/>
        <v>X</v>
      </c>
      <c r="F485" s="34" t="s">
        <v>112</v>
      </c>
      <c r="G485" s="34">
        <v>3</v>
      </c>
      <c r="H485" s="34" t="str">
        <f t="shared" si="273"/>
        <v>XXX136/3</v>
      </c>
      <c r="I485" s="206" t="s">
        <v>64</v>
      </c>
      <c r="J485" s="103" t="s">
        <v>64</v>
      </c>
      <c r="K485" s="104">
        <v>0.22361111111111109</v>
      </c>
      <c r="L485" s="105">
        <v>0.22500000000000001</v>
      </c>
      <c r="M485" s="34" t="s">
        <v>21</v>
      </c>
      <c r="N485" s="105">
        <v>0.24791666666666667</v>
      </c>
      <c r="O485" s="34" t="s">
        <v>57</v>
      </c>
      <c r="P485" s="35" t="str">
        <f t="shared" si="274"/>
        <v>OK</v>
      </c>
      <c r="Q485" s="36">
        <f t="shared" si="275"/>
        <v>2.2916666666666669E-2</v>
      </c>
      <c r="R485" s="36">
        <f t="shared" si="276"/>
        <v>1.3888888888889117E-3</v>
      </c>
      <c r="S485" s="36">
        <f t="shared" si="277"/>
        <v>2.430555555555558E-2</v>
      </c>
      <c r="T485" s="36">
        <f t="shared" ref="T485:T497" si="279">K485-N484</f>
        <v>2.7777777777777679E-3</v>
      </c>
      <c r="U485" s="35">
        <v>19.5</v>
      </c>
      <c r="V485" s="35">
        <f>INDEX('Počty dní'!F:J,MATCH(E485,'Počty dní'!C:C,0),4)</f>
        <v>47</v>
      </c>
      <c r="W485" s="65">
        <f t="shared" si="278"/>
        <v>916.5</v>
      </c>
    </row>
    <row r="486" spans="1:48" x14ac:dyDescent="0.3">
      <c r="A486" s="171">
        <v>232</v>
      </c>
      <c r="B486" s="35">
        <v>2132</v>
      </c>
      <c r="C486" s="34" t="s">
        <v>18</v>
      </c>
      <c r="D486" s="103"/>
      <c r="E486" s="34" t="str">
        <f t="shared" si="272"/>
        <v>X</v>
      </c>
      <c r="F486" s="34" t="s">
        <v>112</v>
      </c>
      <c r="G486" s="34">
        <v>4</v>
      </c>
      <c r="H486" s="34" t="str">
        <f t="shared" si="273"/>
        <v>XXX136/4</v>
      </c>
      <c r="I486" s="206" t="s">
        <v>64</v>
      </c>
      <c r="J486" s="103" t="s">
        <v>64</v>
      </c>
      <c r="K486" s="104">
        <v>0.24791666666666667</v>
      </c>
      <c r="L486" s="105">
        <v>0.25</v>
      </c>
      <c r="M486" s="34" t="s">
        <v>57</v>
      </c>
      <c r="N486" s="105">
        <v>0.27499999999999997</v>
      </c>
      <c r="O486" s="34" t="s">
        <v>21</v>
      </c>
      <c r="P486" s="35" t="str">
        <f t="shared" si="274"/>
        <v>OK</v>
      </c>
      <c r="Q486" s="36">
        <f t="shared" si="275"/>
        <v>2.4999999999999967E-2</v>
      </c>
      <c r="R486" s="36">
        <f t="shared" si="276"/>
        <v>2.0833333333333259E-3</v>
      </c>
      <c r="S486" s="36">
        <f t="shared" si="277"/>
        <v>2.7083333333333293E-2</v>
      </c>
      <c r="T486" s="36">
        <f t="shared" si="279"/>
        <v>0</v>
      </c>
      <c r="U486" s="35">
        <v>19.5</v>
      </c>
      <c r="V486" s="35">
        <f>INDEX('Počty dní'!F:J,MATCH(E486,'Počty dní'!C:C,0),4)</f>
        <v>47</v>
      </c>
      <c r="W486" s="65">
        <f t="shared" si="278"/>
        <v>916.5</v>
      </c>
    </row>
    <row r="487" spans="1:48" x14ac:dyDescent="0.3">
      <c r="A487" s="171">
        <v>232</v>
      </c>
      <c r="B487" s="35">
        <v>2132</v>
      </c>
      <c r="C487" s="34" t="s">
        <v>18</v>
      </c>
      <c r="D487" s="103"/>
      <c r="E487" s="34" t="str">
        <f t="shared" si="272"/>
        <v>X</v>
      </c>
      <c r="F487" s="35" t="s">
        <v>124</v>
      </c>
      <c r="G487" s="34">
        <v>3</v>
      </c>
      <c r="H487" s="34" t="str">
        <f t="shared" si="273"/>
        <v>XXX151/3</v>
      </c>
      <c r="I487" s="206" t="s">
        <v>65</v>
      </c>
      <c r="J487" s="103" t="s">
        <v>64</v>
      </c>
      <c r="K487" s="104">
        <v>0.27638888888888885</v>
      </c>
      <c r="L487" s="105">
        <v>0.27777777777777779</v>
      </c>
      <c r="M487" s="34" t="s">
        <v>21</v>
      </c>
      <c r="N487" s="105">
        <v>0.2902777777777778</v>
      </c>
      <c r="O487" s="34" t="s">
        <v>49</v>
      </c>
      <c r="P487" s="35" t="str">
        <f t="shared" si="274"/>
        <v>OK</v>
      </c>
      <c r="Q487" s="36">
        <f t="shared" si="275"/>
        <v>1.2500000000000011E-2</v>
      </c>
      <c r="R487" s="36">
        <f t="shared" si="276"/>
        <v>1.3888888888889395E-3</v>
      </c>
      <c r="S487" s="36">
        <f t="shared" si="277"/>
        <v>1.3888888888888951E-2</v>
      </c>
      <c r="T487" s="36">
        <f t="shared" si="279"/>
        <v>1.388888888888884E-3</v>
      </c>
      <c r="U487" s="35">
        <v>7.4</v>
      </c>
      <c r="V487" s="35">
        <f>INDEX('Počty dní'!F:J,MATCH(E487,'Počty dní'!C:C,0),4)</f>
        <v>47</v>
      </c>
      <c r="W487" s="65">
        <f t="shared" si="278"/>
        <v>347.8</v>
      </c>
    </row>
    <row r="488" spans="1:48" x14ac:dyDescent="0.3">
      <c r="A488" s="171">
        <v>232</v>
      </c>
      <c r="B488" s="35">
        <v>2132</v>
      </c>
      <c r="C488" s="34" t="s">
        <v>18</v>
      </c>
      <c r="D488" s="103"/>
      <c r="E488" s="34" t="str">
        <f t="shared" si="272"/>
        <v>X</v>
      </c>
      <c r="F488" s="35" t="s">
        <v>124</v>
      </c>
      <c r="G488" s="34">
        <v>6</v>
      </c>
      <c r="H488" s="34" t="str">
        <f t="shared" si="273"/>
        <v>XXX151/6</v>
      </c>
      <c r="I488" s="206" t="s">
        <v>64</v>
      </c>
      <c r="J488" s="103" t="s">
        <v>64</v>
      </c>
      <c r="K488" s="104">
        <v>0.2902777777777778</v>
      </c>
      <c r="L488" s="105">
        <v>0.29166666666666669</v>
      </c>
      <c r="M488" s="34" t="s">
        <v>49</v>
      </c>
      <c r="N488" s="105">
        <v>0.30416666666666664</v>
      </c>
      <c r="O488" s="34" t="s">
        <v>21</v>
      </c>
      <c r="P488" s="35" t="str">
        <f t="shared" si="274"/>
        <v>OK</v>
      </c>
      <c r="Q488" s="36">
        <f t="shared" si="275"/>
        <v>1.2499999999999956E-2</v>
      </c>
      <c r="R488" s="36">
        <f t="shared" si="276"/>
        <v>1.388888888888884E-3</v>
      </c>
      <c r="S488" s="36">
        <f t="shared" si="277"/>
        <v>1.388888888888884E-2</v>
      </c>
      <c r="T488" s="36">
        <f t="shared" si="279"/>
        <v>0</v>
      </c>
      <c r="U488" s="35">
        <v>7.4</v>
      </c>
      <c r="V488" s="35">
        <f>INDEX('Počty dní'!F:J,MATCH(E488,'Počty dní'!C:C,0),4)</f>
        <v>47</v>
      </c>
      <c r="W488" s="65">
        <f t="shared" si="278"/>
        <v>347.8</v>
      </c>
    </row>
    <row r="489" spans="1:48" x14ac:dyDescent="0.3">
      <c r="A489" s="171">
        <v>232</v>
      </c>
      <c r="B489" s="35">
        <v>2132</v>
      </c>
      <c r="C489" s="34" t="s">
        <v>18</v>
      </c>
      <c r="D489" s="103"/>
      <c r="E489" s="34" t="str">
        <f t="shared" si="272"/>
        <v>X</v>
      </c>
      <c r="F489" s="34" t="s">
        <v>112</v>
      </c>
      <c r="G489" s="34">
        <v>7</v>
      </c>
      <c r="H489" s="34" t="str">
        <f t="shared" si="273"/>
        <v>XXX136/7</v>
      </c>
      <c r="I489" s="206" t="s">
        <v>64</v>
      </c>
      <c r="J489" s="103" t="s">
        <v>64</v>
      </c>
      <c r="K489" s="104">
        <v>0.30555555555555552</v>
      </c>
      <c r="L489" s="105">
        <v>0.30833333333333335</v>
      </c>
      <c r="M489" s="34" t="s">
        <v>21</v>
      </c>
      <c r="N489" s="105">
        <v>0.3263888888888889</v>
      </c>
      <c r="O489" s="34" t="s">
        <v>28</v>
      </c>
      <c r="P489" s="35" t="str">
        <f t="shared" si="274"/>
        <v>OK</v>
      </c>
      <c r="Q489" s="36">
        <f t="shared" si="275"/>
        <v>1.8055555555555547E-2</v>
      </c>
      <c r="R489" s="36">
        <f t="shared" si="276"/>
        <v>2.7777777777778234E-3</v>
      </c>
      <c r="S489" s="36">
        <f t="shared" si="277"/>
        <v>2.083333333333337E-2</v>
      </c>
      <c r="T489" s="36">
        <f t="shared" si="279"/>
        <v>1.388888888888884E-3</v>
      </c>
      <c r="U489" s="35">
        <v>16.100000000000001</v>
      </c>
      <c r="V489" s="35">
        <f>INDEX('Počty dní'!F:J,MATCH(E489,'Počty dní'!C:C,0),4)</f>
        <v>47</v>
      </c>
      <c r="W489" s="65">
        <f t="shared" si="278"/>
        <v>756.7</v>
      </c>
    </row>
    <row r="490" spans="1:48" x14ac:dyDescent="0.3">
      <c r="A490" s="171">
        <v>232</v>
      </c>
      <c r="B490" s="35">
        <v>2132</v>
      </c>
      <c r="C490" s="35" t="s">
        <v>18</v>
      </c>
      <c r="D490" s="97"/>
      <c r="E490" s="35" t="str">
        <f t="shared" si="272"/>
        <v>X</v>
      </c>
      <c r="F490" s="35" t="s">
        <v>72</v>
      </c>
      <c r="G490" s="35"/>
      <c r="H490" s="35" t="str">
        <f t="shared" si="273"/>
        <v>přejezd/</v>
      </c>
      <c r="I490" s="206"/>
      <c r="J490" s="103" t="s">
        <v>64</v>
      </c>
      <c r="K490" s="99">
        <v>0.3263888888888889</v>
      </c>
      <c r="L490" s="100">
        <v>0.3263888888888889</v>
      </c>
      <c r="M490" s="34" t="s">
        <v>28</v>
      </c>
      <c r="N490" s="100">
        <v>0.32847222222222222</v>
      </c>
      <c r="O490" s="34" t="s">
        <v>19</v>
      </c>
      <c r="P490" s="35" t="str">
        <f t="shared" si="274"/>
        <v>OK</v>
      </c>
      <c r="Q490" s="36">
        <f t="shared" si="275"/>
        <v>2.0833333333333259E-3</v>
      </c>
      <c r="R490" s="36">
        <f t="shared" si="276"/>
        <v>0</v>
      </c>
      <c r="S490" s="36">
        <f t="shared" si="277"/>
        <v>2.0833333333333259E-3</v>
      </c>
      <c r="T490" s="36">
        <f t="shared" si="279"/>
        <v>0</v>
      </c>
      <c r="U490" s="35">
        <v>0</v>
      </c>
      <c r="V490" s="35">
        <f>INDEX('Počty dní'!F:J,MATCH(E490,'Počty dní'!C:C,0),4)</f>
        <v>47</v>
      </c>
      <c r="W490" s="65">
        <f t="shared" si="278"/>
        <v>0</v>
      </c>
      <c r="AL490" s="6"/>
      <c r="AM490" s="6"/>
      <c r="AP490" s="7"/>
      <c r="AQ490" s="7"/>
      <c r="AR490" s="7"/>
      <c r="AS490" s="7"/>
      <c r="AT490" s="7"/>
      <c r="AU490" s="8"/>
      <c r="AV490" s="8"/>
    </row>
    <row r="491" spans="1:48" x14ac:dyDescent="0.3">
      <c r="A491" s="171">
        <v>232</v>
      </c>
      <c r="B491" s="35">
        <v>2132</v>
      </c>
      <c r="C491" s="34" t="s">
        <v>18</v>
      </c>
      <c r="D491" s="103"/>
      <c r="E491" s="34" t="str">
        <f t="shared" si="272"/>
        <v>X</v>
      </c>
      <c r="F491" s="34" t="s">
        <v>121</v>
      </c>
      <c r="G491" s="34">
        <v>10</v>
      </c>
      <c r="H491" s="34" t="str">
        <f t="shared" si="273"/>
        <v>XXX145/10</v>
      </c>
      <c r="I491" s="206" t="s">
        <v>65</v>
      </c>
      <c r="J491" s="103" t="s">
        <v>64</v>
      </c>
      <c r="K491" s="104">
        <v>0.36458333333333331</v>
      </c>
      <c r="L491" s="105">
        <v>0.3659722222222222</v>
      </c>
      <c r="M491" s="34" t="s">
        <v>19</v>
      </c>
      <c r="N491" s="105">
        <v>0.41319444444444442</v>
      </c>
      <c r="O491" s="34" t="s">
        <v>43</v>
      </c>
      <c r="P491" s="35" t="str">
        <f t="shared" si="274"/>
        <v>OK</v>
      </c>
      <c r="Q491" s="36">
        <f t="shared" si="275"/>
        <v>4.7222222222222221E-2</v>
      </c>
      <c r="R491" s="36">
        <f t="shared" si="276"/>
        <v>1.388888888888884E-3</v>
      </c>
      <c r="S491" s="36">
        <f t="shared" si="277"/>
        <v>4.8611111111111105E-2</v>
      </c>
      <c r="T491" s="36">
        <f t="shared" si="279"/>
        <v>3.6111111111111094E-2</v>
      </c>
      <c r="U491" s="35">
        <v>38.4</v>
      </c>
      <c r="V491" s="35">
        <f>INDEX('Počty dní'!F:J,MATCH(E491,'Počty dní'!C:C,0),4)</f>
        <v>47</v>
      </c>
      <c r="W491" s="65">
        <f t="shared" si="278"/>
        <v>1804.8</v>
      </c>
    </row>
    <row r="492" spans="1:48" x14ac:dyDescent="0.3">
      <c r="A492" s="171">
        <v>232</v>
      </c>
      <c r="B492" s="35">
        <v>2132</v>
      </c>
      <c r="C492" s="35" t="s">
        <v>18</v>
      </c>
      <c r="D492" s="132"/>
      <c r="E492" s="98" t="str">
        <f t="shared" si="272"/>
        <v>X</v>
      </c>
      <c r="F492" s="35" t="s">
        <v>108</v>
      </c>
      <c r="G492" s="132">
        <v>14</v>
      </c>
      <c r="H492" s="35" t="str">
        <f t="shared" si="273"/>
        <v>XXX117/14</v>
      </c>
      <c r="I492" s="97" t="s">
        <v>65</v>
      </c>
      <c r="J492" s="103" t="s">
        <v>64</v>
      </c>
      <c r="K492" s="99">
        <v>0.43819444444444444</v>
      </c>
      <c r="L492" s="100">
        <v>0.43888888888888888</v>
      </c>
      <c r="M492" s="101" t="s">
        <v>43</v>
      </c>
      <c r="N492" s="100">
        <v>0.47430555555555554</v>
      </c>
      <c r="O492" s="101" t="s">
        <v>21</v>
      </c>
      <c r="P492" s="35" t="str">
        <f t="shared" si="274"/>
        <v>OK</v>
      </c>
      <c r="Q492" s="36">
        <f t="shared" si="275"/>
        <v>3.5416666666666652E-2</v>
      </c>
      <c r="R492" s="36">
        <f t="shared" si="276"/>
        <v>6.9444444444444198E-4</v>
      </c>
      <c r="S492" s="36">
        <f t="shared" si="277"/>
        <v>3.6111111111111094E-2</v>
      </c>
      <c r="T492" s="36">
        <f t="shared" si="279"/>
        <v>2.5000000000000022E-2</v>
      </c>
      <c r="U492" s="35">
        <v>31.6</v>
      </c>
      <c r="V492" s="35">
        <f>INDEX('Počty dní'!F:J,MATCH(E492,'Počty dní'!C:C,0),4)</f>
        <v>47</v>
      </c>
      <c r="W492" s="65">
        <f t="shared" si="278"/>
        <v>1485.2</v>
      </c>
    </row>
    <row r="493" spans="1:48" x14ac:dyDescent="0.3">
      <c r="A493" s="171">
        <v>232</v>
      </c>
      <c r="B493" s="35">
        <v>2132</v>
      </c>
      <c r="C493" s="34" t="s">
        <v>18</v>
      </c>
      <c r="D493" s="103"/>
      <c r="E493" s="34" t="str">
        <f t="shared" si="272"/>
        <v>X</v>
      </c>
      <c r="F493" s="34" t="s">
        <v>127</v>
      </c>
      <c r="G493" s="34">
        <v>7</v>
      </c>
      <c r="H493" s="34" t="str">
        <f t="shared" si="273"/>
        <v>XXX156/7</v>
      </c>
      <c r="I493" s="206" t="s">
        <v>65</v>
      </c>
      <c r="J493" s="103" t="s">
        <v>64</v>
      </c>
      <c r="K493" s="104">
        <v>0.52569444444444446</v>
      </c>
      <c r="L493" s="105">
        <v>0.52777777777777779</v>
      </c>
      <c r="M493" s="34" t="s">
        <v>21</v>
      </c>
      <c r="N493" s="105">
        <v>0.5395833333333333</v>
      </c>
      <c r="O493" s="34" t="s">
        <v>56</v>
      </c>
      <c r="P493" s="35" t="str">
        <f t="shared" si="274"/>
        <v>OK</v>
      </c>
      <c r="Q493" s="36">
        <f t="shared" si="275"/>
        <v>1.1805555555555514E-2</v>
      </c>
      <c r="R493" s="36">
        <f t="shared" si="276"/>
        <v>2.0833333333333259E-3</v>
      </c>
      <c r="S493" s="36">
        <f t="shared" si="277"/>
        <v>1.388888888888884E-2</v>
      </c>
      <c r="T493" s="36">
        <f t="shared" si="279"/>
        <v>5.1388888888888928E-2</v>
      </c>
      <c r="U493" s="35">
        <v>9.8000000000000007</v>
      </c>
      <c r="V493" s="35">
        <f>INDEX('Počty dní'!F:J,MATCH(E493,'Počty dní'!C:C,0),4)</f>
        <v>47</v>
      </c>
      <c r="W493" s="65">
        <f t="shared" si="278"/>
        <v>460.6</v>
      </c>
    </row>
    <row r="494" spans="1:48" x14ac:dyDescent="0.3">
      <c r="A494" s="171">
        <v>232</v>
      </c>
      <c r="B494" s="35">
        <v>2132</v>
      </c>
      <c r="C494" s="34" t="s">
        <v>18</v>
      </c>
      <c r="D494" s="103"/>
      <c r="E494" s="34" t="str">
        <f t="shared" si="272"/>
        <v>X</v>
      </c>
      <c r="F494" s="34" t="s">
        <v>127</v>
      </c>
      <c r="G494" s="34">
        <v>10</v>
      </c>
      <c r="H494" s="34" t="str">
        <f t="shared" si="273"/>
        <v>XXX156/10</v>
      </c>
      <c r="I494" s="206" t="s">
        <v>65</v>
      </c>
      <c r="J494" s="103" t="s">
        <v>64</v>
      </c>
      <c r="K494" s="104">
        <v>0.54097222222222219</v>
      </c>
      <c r="L494" s="105">
        <v>0.54236111111111118</v>
      </c>
      <c r="M494" s="34" t="s">
        <v>56</v>
      </c>
      <c r="N494" s="105">
        <v>0.55486111111111114</v>
      </c>
      <c r="O494" s="34" t="s">
        <v>21</v>
      </c>
      <c r="P494" s="35" t="str">
        <f t="shared" si="274"/>
        <v>OK</v>
      </c>
      <c r="Q494" s="36">
        <f t="shared" si="275"/>
        <v>1.2499999999999956E-2</v>
      </c>
      <c r="R494" s="36">
        <f t="shared" si="276"/>
        <v>1.388888888888995E-3</v>
      </c>
      <c r="S494" s="36">
        <f t="shared" si="277"/>
        <v>1.3888888888888951E-2</v>
      </c>
      <c r="T494" s="36">
        <f t="shared" si="279"/>
        <v>1.388888888888884E-3</v>
      </c>
      <c r="U494" s="35">
        <v>9.8000000000000007</v>
      </c>
      <c r="V494" s="35">
        <f>INDEX('Počty dní'!F:J,MATCH(E494,'Počty dní'!C:C,0),4)</f>
        <v>47</v>
      </c>
      <c r="W494" s="65">
        <f t="shared" si="278"/>
        <v>460.6</v>
      </c>
    </row>
    <row r="495" spans="1:48" x14ac:dyDescent="0.3">
      <c r="A495" s="171">
        <v>232</v>
      </c>
      <c r="B495" s="35">
        <v>2132</v>
      </c>
      <c r="C495" s="34" t="s">
        <v>18</v>
      </c>
      <c r="D495" s="103"/>
      <c r="E495" s="34" t="str">
        <f t="shared" si="272"/>
        <v>X</v>
      </c>
      <c r="F495" s="34" t="s">
        <v>111</v>
      </c>
      <c r="G495" s="34">
        <v>30</v>
      </c>
      <c r="H495" s="34" t="str">
        <f t="shared" si="273"/>
        <v>XXX130/30</v>
      </c>
      <c r="I495" s="206" t="s">
        <v>64</v>
      </c>
      <c r="J495" s="103" t="s">
        <v>64</v>
      </c>
      <c r="K495" s="99">
        <v>0.58680555555555558</v>
      </c>
      <c r="L495" s="149">
        <v>0.59027777777777779</v>
      </c>
      <c r="M495" s="101" t="s">
        <v>21</v>
      </c>
      <c r="N495" s="100">
        <v>0.62152777777777779</v>
      </c>
      <c r="O495" s="102" t="s">
        <v>60</v>
      </c>
      <c r="P495" s="35" t="str">
        <f t="shared" si="274"/>
        <v>OK</v>
      </c>
      <c r="Q495" s="36">
        <f t="shared" si="275"/>
        <v>3.125E-2</v>
      </c>
      <c r="R495" s="36">
        <f t="shared" si="276"/>
        <v>3.4722222222222099E-3</v>
      </c>
      <c r="S495" s="36">
        <f t="shared" si="277"/>
        <v>3.472222222222221E-2</v>
      </c>
      <c r="T495" s="36">
        <f t="shared" si="279"/>
        <v>3.1944444444444442E-2</v>
      </c>
      <c r="U495" s="35">
        <v>27.7</v>
      </c>
      <c r="V495" s="35">
        <f>INDEX('Počty dní'!F:J,MATCH(E495,'Počty dní'!C:C,0),4)</f>
        <v>47</v>
      </c>
      <c r="W495" s="65">
        <f t="shared" si="278"/>
        <v>1301.8999999999999</v>
      </c>
    </row>
    <row r="496" spans="1:48" x14ac:dyDescent="0.3">
      <c r="A496" s="171">
        <v>232</v>
      </c>
      <c r="B496" s="35">
        <v>2132</v>
      </c>
      <c r="C496" s="34" t="s">
        <v>18</v>
      </c>
      <c r="D496" s="103"/>
      <c r="E496" s="34" t="str">
        <f t="shared" si="272"/>
        <v>X</v>
      </c>
      <c r="F496" s="34" t="s">
        <v>111</v>
      </c>
      <c r="G496" s="34">
        <v>33</v>
      </c>
      <c r="H496" s="34" t="str">
        <f t="shared" si="273"/>
        <v>XXX130/33</v>
      </c>
      <c r="I496" s="206" t="s">
        <v>64</v>
      </c>
      <c r="J496" s="103" t="s">
        <v>64</v>
      </c>
      <c r="K496" s="99">
        <v>0.625</v>
      </c>
      <c r="L496" s="149">
        <v>0.62847222222222221</v>
      </c>
      <c r="M496" s="101" t="s">
        <v>60</v>
      </c>
      <c r="N496" s="100">
        <v>0.65972222222222221</v>
      </c>
      <c r="O496" s="102" t="s">
        <v>21</v>
      </c>
      <c r="P496" s="35" t="str">
        <f t="shared" si="274"/>
        <v>OK</v>
      </c>
      <c r="Q496" s="36">
        <f t="shared" si="275"/>
        <v>3.125E-2</v>
      </c>
      <c r="R496" s="36">
        <f t="shared" si="276"/>
        <v>3.4722222222222099E-3</v>
      </c>
      <c r="S496" s="36">
        <f t="shared" si="277"/>
        <v>3.472222222222221E-2</v>
      </c>
      <c r="T496" s="36">
        <f t="shared" si="279"/>
        <v>3.4722222222222099E-3</v>
      </c>
      <c r="U496" s="35">
        <v>27.7</v>
      </c>
      <c r="V496" s="35">
        <f>INDEX('Počty dní'!F:J,MATCH(E496,'Počty dní'!C:C,0),4)</f>
        <v>47</v>
      </c>
      <c r="W496" s="65">
        <f t="shared" si="278"/>
        <v>1301.8999999999999</v>
      </c>
    </row>
    <row r="497" spans="1:48" ht="15" thickBot="1" x14ac:dyDescent="0.35">
      <c r="A497" s="172">
        <v>232</v>
      </c>
      <c r="B497" s="37">
        <v>2132</v>
      </c>
      <c r="C497" s="75" t="s">
        <v>18</v>
      </c>
      <c r="D497" s="151"/>
      <c r="E497" s="75" t="str">
        <f t="shared" si="272"/>
        <v>X</v>
      </c>
      <c r="F497" s="37" t="s">
        <v>124</v>
      </c>
      <c r="G497" s="75">
        <v>21</v>
      </c>
      <c r="H497" s="75" t="str">
        <f t="shared" si="273"/>
        <v>XXX151/21</v>
      </c>
      <c r="I497" s="211" t="s">
        <v>65</v>
      </c>
      <c r="J497" s="151" t="s">
        <v>64</v>
      </c>
      <c r="K497" s="173">
        <v>0.69236111111111109</v>
      </c>
      <c r="L497" s="174">
        <v>0.69444444444444453</v>
      </c>
      <c r="M497" s="75" t="s">
        <v>21</v>
      </c>
      <c r="N497" s="174">
        <v>0.70694444444444438</v>
      </c>
      <c r="O497" s="75" t="s">
        <v>49</v>
      </c>
      <c r="P497" s="75"/>
      <c r="Q497" s="68">
        <f t="shared" si="275"/>
        <v>1.2499999999999845E-2</v>
      </c>
      <c r="R497" s="68">
        <f t="shared" si="276"/>
        <v>2.083333333333437E-3</v>
      </c>
      <c r="S497" s="68">
        <f t="shared" si="277"/>
        <v>1.4583333333333282E-2</v>
      </c>
      <c r="T497" s="68">
        <f t="shared" si="279"/>
        <v>3.2638888888888884E-2</v>
      </c>
      <c r="U497" s="37">
        <v>7.4</v>
      </c>
      <c r="V497" s="37">
        <f>INDEX('Počty dní'!F:J,MATCH(E497,'Počty dní'!C:C,0),4)</f>
        <v>47</v>
      </c>
      <c r="W497" s="69">
        <f t="shared" si="278"/>
        <v>347.8</v>
      </c>
    </row>
    <row r="498" spans="1:48" ht="15" thickBot="1" x14ac:dyDescent="0.35">
      <c r="A498" s="115" t="str">
        <f ca="1">CONCATENATE(INDIRECT("R[-3]C[0]",FALSE),"celkem")</f>
        <v>232celkem</v>
      </c>
      <c r="B498" s="70"/>
      <c r="C498" s="70" t="str">
        <f ca="1">INDIRECT("R[-1]C[12]",FALSE)</f>
        <v>Hamry n.Sáz.,Šlakhamry</v>
      </c>
      <c r="D498" s="80"/>
      <c r="E498" s="70"/>
      <c r="F498" s="80"/>
      <c r="G498" s="70"/>
      <c r="H498" s="116"/>
      <c r="I498" s="117"/>
      <c r="J498" s="118" t="str">
        <f ca="1">INDIRECT("R[-3]C[0]",FALSE)</f>
        <v>V</v>
      </c>
      <c r="K498" s="119"/>
      <c r="L498" s="120"/>
      <c r="M498" s="121"/>
      <c r="N498" s="120"/>
      <c r="O498" s="122"/>
      <c r="P498" s="70"/>
      <c r="Q498" s="71">
        <f>SUM(Q484:Q497)</f>
        <v>0.28749999999999964</v>
      </c>
      <c r="R498" s="71">
        <f>SUM(R484:R497)</f>
        <v>2.430555555555583E-2</v>
      </c>
      <c r="S498" s="71">
        <f>SUM(S484:S497)</f>
        <v>0.31180555555555545</v>
      </c>
      <c r="T498" s="71">
        <f>SUM(T484:T497)</f>
        <v>0.1875</v>
      </c>
      <c r="U498" s="72">
        <f>SUM(U484:U497)</f>
        <v>229.7</v>
      </c>
      <c r="V498" s="73"/>
      <c r="W498" s="74">
        <f>SUM(W484:W497)</f>
        <v>10795.9</v>
      </c>
    </row>
    <row r="499" spans="1:48" x14ac:dyDescent="0.3">
      <c r="C499" s="43"/>
      <c r="D499" s="147"/>
      <c r="E499" s="43"/>
      <c r="L499" s="139"/>
      <c r="M499" s="141"/>
      <c r="N499" s="139"/>
      <c r="O499" s="141"/>
    </row>
    <row r="500" spans="1:48" ht="15" thickBot="1" x14ac:dyDescent="0.35">
      <c r="C500" s="43"/>
      <c r="D500" s="147"/>
      <c r="E500" s="43"/>
      <c r="L500" s="139"/>
      <c r="M500" s="141"/>
      <c r="N500" s="139"/>
      <c r="O500" s="141"/>
    </row>
    <row r="501" spans="1:48" x14ac:dyDescent="0.3">
      <c r="A501" s="89">
        <v>233</v>
      </c>
      <c r="B501" s="32">
        <v>2133</v>
      </c>
      <c r="C501" s="32" t="s">
        <v>18</v>
      </c>
      <c r="D501" s="90"/>
      <c r="E501" s="32" t="str">
        <f t="shared" ref="E501:E514" si="280">CONCATENATE(C501,D501)</f>
        <v>X</v>
      </c>
      <c r="F501" s="32" t="s">
        <v>126</v>
      </c>
      <c r="G501" s="32">
        <v>2</v>
      </c>
      <c r="H501" s="32" t="str">
        <f t="shared" ref="H501:H514" si="281">CONCATENATE(F501,"/",G501)</f>
        <v>XXX155/2</v>
      </c>
      <c r="I501" s="204" t="s">
        <v>65</v>
      </c>
      <c r="J501" s="90" t="s">
        <v>65</v>
      </c>
      <c r="K501" s="169">
        <v>0.1875</v>
      </c>
      <c r="L501" s="170">
        <v>0.18819444444444444</v>
      </c>
      <c r="M501" s="32" t="s">
        <v>53</v>
      </c>
      <c r="N501" s="170">
        <v>0.22083333333333333</v>
      </c>
      <c r="O501" s="32" t="s">
        <v>21</v>
      </c>
      <c r="P501" s="32" t="str">
        <f t="shared" ref="P501:P513" si="282">IF(M502=O501,"OK","POZOR")</f>
        <v>OK</v>
      </c>
      <c r="Q501" s="67">
        <f t="shared" ref="Q501:Q514" si="283">IF(ISNUMBER(G501),N501-L501,IF(F501="přejezd",N501-L501,0))</f>
        <v>3.2638888888888884E-2</v>
      </c>
      <c r="R501" s="67">
        <f t="shared" ref="R501:R514" si="284">IF(ISNUMBER(G501),L501-K501,0)</f>
        <v>6.9444444444444198E-4</v>
      </c>
      <c r="S501" s="67">
        <f t="shared" ref="S501:S514" si="285">Q501+R501</f>
        <v>3.3333333333333326E-2</v>
      </c>
      <c r="T501" s="67"/>
      <c r="U501" s="32">
        <v>29</v>
      </c>
      <c r="V501" s="32">
        <f>INDEX('Počty dní'!F:J,MATCH(E501,'Počty dní'!C:C,0),4)</f>
        <v>47</v>
      </c>
      <c r="W501" s="33">
        <f t="shared" ref="W501:W514" si="286">V501*U501</f>
        <v>1363</v>
      </c>
    </row>
    <row r="502" spans="1:48" x14ac:dyDescent="0.3">
      <c r="A502" s="171">
        <v>233</v>
      </c>
      <c r="B502" s="35">
        <v>2133</v>
      </c>
      <c r="C502" s="35" t="s">
        <v>18</v>
      </c>
      <c r="D502" s="97">
        <v>45</v>
      </c>
      <c r="E502" s="35" t="str">
        <f t="shared" si="280"/>
        <v>X45</v>
      </c>
      <c r="F502" s="35" t="s">
        <v>72</v>
      </c>
      <c r="G502" s="35"/>
      <c r="H502" s="35" t="str">
        <f t="shared" si="281"/>
        <v>přejezd/</v>
      </c>
      <c r="I502" s="206"/>
      <c r="J502" s="103" t="s">
        <v>65</v>
      </c>
      <c r="K502" s="99">
        <v>0.22083333333333333</v>
      </c>
      <c r="L502" s="100">
        <v>0.22083333333333333</v>
      </c>
      <c r="M502" s="34" t="s">
        <v>21</v>
      </c>
      <c r="N502" s="100">
        <v>0.23819444444444446</v>
      </c>
      <c r="O502" s="34" t="s">
        <v>54</v>
      </c>
      <c r="P502" s="35" t="str">
        <f t="shared" si="282"/>
        <v>OK</v>
      </c>
      <c r="Q502" s="36">
        <f t="shared" si="283"/>
        <v>1.7361111111111133E-2</v>
      </c>
      <c r="R502" s="36">
        <f t="shared" si="284"/>
        <v>0</v>
      </c>
      <c r="S502" s="36">
        <f t="shared" si="285"/>
        <v>1.7361111111111133E-2</v>
      </c>
      <c r="T502" s="36">
        <f t="shared" ref="T502:T514" si="287">K502-N501</f>
        <v>0</v>
      </c>
      <c r="U502" s="35">
        <v>0</v>
      </c>
      <c r="V502" s="35">
        <f>INDEX('Počty dní'!F:J,MATCH(E502,'Počty dní'!C:C,0),4)</f>
        <v>47</v>
      </c>
      <c r="W502" s="65">
        <f t="shared" si="286"/>
        <v>0</v>
      </c>
      <c r="AL502" s="6"/>
      <c r="AM502" s="6"/>
      <c r="AP502" s="7"/>
      <c r="AQ502" s="7"/>
      <c r="AR502" s="7"/>
      <c r="AS502" s="7"/>
      <c r="AT502" s="7"/>
      <c r="AU502" s="8"/>
      <c r="AV502" s="8"/>
    </row>
    <row r="503" spans="1:48" x14ac:dyDescent="0.3">
      <c r="A503" s="171">
        <v>233</v>
      </c>
      <c r="B503" s="35">
        <v>2133</v>
      </c>
      <c r="C503" s="34" t="s">
        <v>18</v>
      </c>
      <c r="D503" s="103"/>
      <c r="E503" s="34" t="str">
        <f>CONCATENATE(C503,D503)</f>
        <v>X</v>
      </c>
      <c r="F503" s="34" t="s">
        <v>126</v>
      </c>
      <c r="G503" s="34">
        <v>4</v>
      </c>
      <c r="H503" s="34" t="str">
        <f>CONCATENATE(F503,"/",G503)</f>
        <v>XXX155/4</v>
      </c>
      <c r="I503" s="206" t="s">
        <v>65</v>
      </c>
      <c r="J503" s="103" t="s">
        <v>65</v>
      </c>
      <c r="K503" s="176">
        <v>0.23819444444444446</v>
      </c>
      <c r="L503" s="149">
        <v>0.2388888888888889</v>
      </c>
      <c r="M503" s="34" t="s">
        <v>54</v>
      </c>
      <c r="N503" s="149">
        <v>0.26250000000000001</v>
      </c>
      <c r="O503" s="35" t="s">
        <v>21</v>
      </c>
      <c r="P503" s="35" t="str">
        <f t="shared" si="282"/>
        <v>OK</v>
      </c>
      <c r="Q503" s="36">
        <f t="shared" si="283"/>
        <v>2.361111111111111E-2</v>
      </c>
      <c r="R503" s="36">
        <f t="shared" si="284"/>
        <v>6.9444444444444198E-4</v>
      </c>
      <c r="S503" s="36">
        <f t="shared" si="285"/>
        <v>2.4305555555555552E-2</v>
      </c>
      <c r="T503" s="36">
        <f t="shared" si="287"/>
        <v>0</v>
      </c>
      <c r="U503" s="35">
        <v>20.7</v>
      </c>
      <c r="V503" s="35">
        <f>INDEX('Počty dní'!F:J,MATCH(E503,'Počty dní'!C:C,0),4)</f>
        <v>47</v>
      </c>
      <c r="W503" s="65">
        <f>V503*U503</f>
        <v>972.9</v>
      </c>
    </row>
    <row r="504" spans="1:48" x14ac:dyDescent="0.3">
      <c r="A504" s="171">
        <v>233</v>
      </c>
      <c r="B504" s="35">
        <v>2133</v>
      </c>
      <c r="C504" s="34" t="s">
        <v>18</v>
      </c>
      <c r="D504" s="103"/>
      <c r="E504" s="34" t="str">
        <f t="shared" si="280"/>
        <v>X</v>
      </c>
      <c r="F504" s="34" t="s">
        <v>126</v>
      </c>
      <c r="G504" s="34">
        <v>3</v>
      </c>
      <c r="H504" s="34" t="str">
        <f t="shared" si="281"/>
        <v>XXX155/3</v>
      </c>
      <c r="I504" s="206" t="s">
        <v>65</v>
      </c>
      <c r="J504" s="103" t="s">
        <v>65</v>
      </c>
      <c r="K504" s="104">
        <v>0.28055555555555556</v>
      </c>
      <c r="L504" s="105">
        <v>0.28194444444444444</v>
      </c>
      <c r="M504" s="34" t="s">
        <v>21</v>
      </c>
      <c r="N504" s="105">
        <v>0.31388888888888888</v>
      </c>
      <c r="O504" s="34" t="s">
        <v>53</v>
      </c>
      <c r="P504" s="35" t="str">
        <f t="shared" si="282"/>
        <v>OK</v>
      </c>
      <c r="Q504" s="36">
        <f t="shared" si="283"/>
        <v>3.1944444444444442E-2</v>
      </c>
      <c r="R504" s="36">
        <f t="shared" si="284"/>
        <v>1.388888888888884E-3</v>
      </c>
      <c r="S504" s="36">
        <f t="shared" si="285"/>
        <v>3.3333333333333326E-2</v>
      </c>
      <c r="T504" s="36">
        <f t="shared" si="287"/>
        <v>1.8055555555555547E-2</v>
      </c>
      <c r="U504" s="35">
        <v>29</v>
      </c>
      <c r="V504" s="35">
        <f>INDEX('Počty dní'!F:J,MATCH(E504,'Počty dní'!C:C,0),4)</f>
        <v>47</v>
      </c>
      <c r="W504" s="65">
        <f t="shared" si="286"/>
        <v>1363</v>
      </c>
    </row>
    <row r="505" spans="1:48" x14ac:dyDescent="0.3">
      <c r="A505" s="171">
        <v>233</v>
      </c>
      <c r="B505" s="35">
        <v>2133</v>
      </c>
      <c r="C505" s="34" t="s">
        <v>18</v>
      </c>
      <c r="D505" s="103"/>
      <c r="E505" s="34" t="str">
        <f t="shared" si="280"/>
        <v>X</v>
      </c>
      <c r="F505" s="34" t="s">
        <v>126</v>
      </c>
      <c r="G505" s="34">
        <v>8</v>
      </c>
      <c r="H505" s="34" t="str">
        <f t="shared" si="281"/>
        <v>XXX155/8</v>
      </c>
      <c r="I505" s="206" t="s">
        <v>65</v>
      </c>
      <c r="J505" s="103" t="s">
        <v>65</v>
      </c>
      <c r="K505" s="104">
        <v>0.39444444444444443</v>
      </c>
      <c r="L505" s="105">
        <v>0.39652777777777781</v>
      </c>
      <c r="M505" s="34" t="s">
        <v>53</v>
      </c>
      <c r="N505" s="105">
        <v>0.4291666666666667</v>
      </c>
      <c r="O505" s="34" t="s">
        <v>21</v>
      </c>
      <c r="P505" s="35" t="str">
        <f t="shared" si="282"/>
        <v>OK</v>
      </c>
      <c r="Q505" s="36">
        <f t="shared" si="283"/>
        <v>3.2638888888888884E-2</v>
      </c>
      <c r="R505" s="36">
        <f t="shared" si="284"/>
        <v>2.0833333333333814E-3</v>
      </c>
      <c r="S505" s="36">
        <f t="shared" si="285"/>
        <v>3.4722222222222265E-2</v>
      </c>
      <c r="T505" s="36">
        <f t="shared" si="287"/>
        <v>8.0555555555555547E-2</v>
      </c>
      <c r="U505" s="35">
        <v>29</v>
      </c>
      <c r="V505" s="35">
        <f>INDEX('Počty dní'!F:J,MATCH(E505,'Počty dní'!C:C,0),4)</f>
        <v>47</v>
      </c>
      <c r="W505" s="65">
        <f t="shared" si="286"/>
        <v>1363</v>
      </c>
    </row>
    <row r="506" spans="1:48" x14ac:dyDescent="0.3">
      <c r="A506" s="171">
        <v>233</v>
      </c>
      <c r="B506" s="35">
        <v>2133</v>
      </c>
      <c r="C506" s="34" t="s">
        <v>18</v>
      </c>
      <c r="D506" s="103"/>
      <c r="E506" s="34" t="str">
        <f t="shared" si="280"/>
        <v>X</v>
      </c>
      <c r="F506" s="34" t="s">
        <v>126</v>
      </c>
      <c r="G506" s="34">
        <v>5</v>
      </c>
      <c r="H506" s="34" t="str">
        <f t="shared" si="281"/>
        <v>XXX155/5</v>
      </c>
      <c r="I506" s="206" t="s">
        <v>65</v>
      </c>
      <c r="J506" s="103" t="s">
        <v>65</v>
      </c>
      <c r="K506" s="104">
        <v>0.48472222222222222</v>
      </c>
      <c r="L506" s="105">
        <v>0.48680555555555555</v>
      </c>
      <c r="M506" s="34" t="s">
        <v>21</v>
      </c>
      <c r="N506" s="105">
        <v>0.52083333333333337</v>
      </c>
      <c r="O506" s="34" t="s">
        <v>53</v>
      </c>
      <c r="P506" s="35" t="str">
        <f t="shared" si="282"/>
        <v>OK</v>
      </c>
      <c r="Q506" s="36">
        <f t="shared" si="283"/>
        <v>3.4027777777777823E-2</v>
      </c>
      <c r="R506" s="36">
        <f t="shared" si="284"/>
        <v>2.0833333333333259E-3</v>
      </c>
      <c r="S506" s="36">
        <f t="shared" si="285"/>
        <v>3.6111111111111149E-2</v>
      </c>
      <c r="T506" s="36">
        <f t="shared" si="287"/>
        <v>5.5555555555555525E-2</v>
      </c>
      <c r="U506" s="35">
        <v>30.7</v>
      </c>
      <c r="V506" s="35">
        <f>INDEX('Počty dní'!F:J,MATCH(E506,'Počty dní'!C:C,0),4)</f>
        <v>47</v>
      </c>
      <c r="W506" s="65">
        <f t="shared" si="286"/>
        <v>1442.8999999999999</v>
      </c>
    </row>
    <row r="507" spans="1:48" x14ac:dyDescent="0.3">
      <c r="A507" s="171">
        <v>233</v>
      </c>
      <c r="B507" s="35">
        <v>2133</v>
      </c>
      <c r="C507" s="34" t="s">
        <v>18</v>
      </c>
      <c r="D507" s="103"/>
      <c r="E507" s="34" t="str">
        <f t="shared" si="280"/>
        <v>X</v>
      </c>
      <c r="F507" s="34" t="s">
        <v>126</v>
      </c>
      <c r="G507" s="34">
        <v>10</v>
      </c>
      <c r="H507" s="34" t="str">
        <f t="shared" si="281"/>
        <v>XXX155/10</v>
      </c>
      <c r="I507" s="206" t="s">
        <v>65</v>
      </c>
      <c r="J507" s="103" t="s">
        <v>65</v>
      </c>
      <c r="K507" s="104">
        <v>0.52083333333333337</v>
      </c>
      <c r="L507" s="105">
        <v>0.52152777777777781</v>
      </c>
      <c r="M507" s="34" t="s">
        <v>53</v>
      </c>
      <c r="N507" s="105">
        <v>0.55625000000000002</v>
      </c>
      <c r="O507" s="34" t="s">
        <v>21</v>
      </c>
      <c r="P507" s="35" t="str">
        <f t="shared" si="282"/>
        <v>OK</v>
      </c>
      <c r="Q507" s="36">
        <f t="shared" si="283"/>
        <v>3.472222222222221E-2</v>
      </c>
      <c r="R507" s="36">
        <f t="shared" si="284"/>
        <v>6.9444444444444198E-4</v>
      </c>
      <c r="S507" s="36">
        <f t="shared" si="285"/>
        <v>3.5416666666666652E-2</v>
      </c>
      <c r="T507" s="36">
        <f t="shared" si="287"/>
        <v>0</v>
      </c>
      <c r="U507" s="35">
        <v>29</v>
      </c>
      <c r="V507" s="35">
        <f>INDEX('Počty dní'!F:J,MATCH(E507,'Počty dní'!C:C,0),4)</f>
        <v>47</v>
      </c>
      <c r="W507" s="65">
        <f t="shared" si="286"/>
        <v>1363</v>
      </c>
    </row>
    <row r="508" spans="1:48" x14ac:dyDescent="0.3">
      <c r="A508" s="171">
        <v>233</v>
      </c>
      <c r="B508" s="35">
        <v>2133</v>
      </c>
      <c r="C508" s="34" t="s">
        <v>18</v>
      </c>
      <c r="D508" s="103"/>
      <c r="E508" s="34" t="str">
        <f t="shared" si="280"/>
        <v>X</v>
      </c>
      <c r="F508" s="34" t="s">
        <v>126</v>
      </c>
      <c r="G508" s="34">
        <v>7</v>
      </c>
      <c r="H508" s="34" t="str">
        <f t="shared" si="281"/>
        <v>XXX155/7</v>
      </c>
      <c r="I508" s="206" t="s">
        <v>65</v>
      </c>
      <c r="J508" s="103" t="s">
        <v>65</v>
      </c>
      <c r="K508" s="104">
        <v>0.60833333333333328</v>
      </c>
      <c r="L508" s="105">
        <v>0.6118055555555556</v>
      </c>
      <c r="M508" s="34" t="s">
        <v>21</v>
      </c>
      <c r="N508" s="105">
        <v>0.64374999999999993</v>
      </c>
      <c r="O508" s="34" t="s">
        <v>53</v>
      </c>
      <c r="P508" s="35" t="str">
        <f t="shared" si="282"/>
        <v>OK</v>
      </c>
      <c r="Q508" s="36">
        <f t="shared" si="283"/>
        <v>3.1944444444444331E-2</v>
      </c>
      <c r="R508" s="36">
        <f t="shared" si="284"/>
        <v>3.4722222222223209E-3</v>
      </c>
      <c r="S508" s="36">
        <f t="shared" si="285"/>
        <v>3.5416666666666652E-2</v>
      </c>
      <c r="T508" s="36">
        <f t="shared" si="287"/>
        <v>5.2083333333333259E-2</v>
      </c>
      <c r="U508" s="35">
        <v>29</v>
      </c>
      <c r="V508" s="35">
        <f>INDEX('Počty dní'!F:J,MATCH(E508,'Počty dní'!C:C,0),4)</f>
        <v>47</v>
      </c>
      <c r="W508" s="65">
        <f t="shared" si="286"/>
        <v>1363</v>
      </c>
    </row>
    <row r="509" spans="1:48" x14ac:dyDescent="0.3">
      <c r="A509" s="171">
        <v>233</v>
      </c>
      <c r="B509" s="35">
        <v>2133</v>
      </c>
      <c r="C509" s="34" t="s">
        <v>18</v>
      </c>
      <c r="D509" s="103"/>
      <c r="E509" s="34" t="str">
        <f t="shared" si="280"/>
        <v>X</v>
      </c>
      <c r="F509" s="34" t="s">
        <v>126</v>
      </c>
      <c r="G509" s="34">
        <v>12</v>
      </c>
      <c r="H509" s="34" t="str">
        <f t="shared" si="281"/>
        <v>XXX155/12</v>
      </c>
      <c r="I509" s="206" t="s">
        <v>65</v>
      </c>
      <c r="J509" s="103" t="s">
        <v>65</v>
      </c>
      <c r="K509" s="104">
        <v>0.65833333333333333</v>
      </c>
      <c r="L509" s="105">
        <v>0.66041666666666665</v>
      </c>
      <c r="M509" s="34" t="s">
        <v>53</v>
      </c>
      <c r="N509" s="105">
        <v>0.69305555555555554</v>
      </c>
      <c r="O509" s="34" t="s">
        <v>21</v>
      </c>
      <c r="P509" s="35" t="str">
        <f t="shared" si="282"/>
        <v>OK</v>
      </c>
      <c r="Q509" s="36">
        <f t="shared" si="283"/>
        <v>3.2638888888888884E-2</v>
      </c>
      <c r="R509" s="36">
        <f t="shared" si="284"/>
        <v>2.0833333333333259E-3</v>
      </c>
      <c r="S509" s="36">
        <f t="shared" si="285"/>
        <v>3.472222222222221E-2</v>
      </c>
      <c r="T509" s="36">
        <f t="shared" si="287"/>
        <v>1.4583333333333393E-2</v>
      </c>
      <c r="U509" s="35">
        <v>29</v>
      </c>
      <c r="V509" s="35">
        <f>INDEX('Počty dní'!F:J,MATCH(E509,'Počty dní'!C:C,0),4)</f>
        <v>47</v>
      </c>
      <c r="W509" s="65">
        <f t="shared" si="286"/>
        <v>1363</v>
      </c>
    </row>
    <row r="510" spans="1:48" x14ac:dyDescent="0.3">
      <c r="A510" s="171">
        <v>233</v>
      </c>
      <c r="B510" s="35">
        <v>2133</v>
      </c>
      <c r="C510" s="34" t="s">
        <v>18</v>
      </c>
      <c r="D510" s="103"/>
      <c r="E510" s="34" t="str">
        <f t="shared" si="280"/>
        <v>X</v>
      </c>
      <c r="F510" s="34" t="s">
        <v>126</v>
      </c>
      <c r="G510" s="34">
        <v>11</v>
      </c>
      <c r="H510" s="34" t="str">
        <f t="shared" si="281"/>
        <v>XXX155/11</v>
      </c>
      <c r="I510" s="206" t="s">
        <v>65</v>
      </c>
      <c r="J510" s="103" t="s">
        <v>65</v>
      </c>
      <c r="K510" s="104">
        <v>0.69305555555555554</v>
      </c>
      <c r="L510" s="105">
        <v>0.69513888888888886</v>
      </c>
      <c r="M510" s="34" t="s">
        <v>21</v>
      </c>
      <c r="N510" s="105">
        <v>0.72986111111111107</v>
      </c>
      <c r="O510" s="34" t="s">
        <v>53</v>
      </c>
      <c r="P510" s="35" t="str">
        <f t="shared" si="282"/>
        <v>OK</v>
      </c>
      <c r="Q510" s="36">
        <f t="shared" si="283"/>
        <v>3.472222222222221E-2</v>
      </c>
      <c r="R510" s="36">
        <f t="shared" si="284"/>
        <v>2.0833333333333259E-3</v>
      </c>
      <c r="S510" s="36">
        <f t="shared" si="285"/>
        <v>3.6805555555555536E-2</v>
      </c>
      <c r="T510" s="36">
        <f t="shared" si="287"/>
        <v>0</v>
      </c>
      <c r="U510" s="35">
        <v>30.7</v>
      </c>
      <c r="V510" s="35">
        <f>INDEX('Počty dní'!F:J,MATCH(E510,'Počty dní'!C:C,0),4)</f>
        <v>47</v>
      </c>
      <c r="W510" s="65">
        <f t="shared" si="286"/>
        <v>1442.8999999999999</v>
      </c>
    </row>
    <row r="511" spans="1:48" x14ac:dyDescent="0.3">
      <c r="A511" s="171">
        <v>233</v>
      </c>
      <c r="B511" s="35">
        <v>2133</v>
      </c>
      <c r="C511" s="34" t="s">
        <v>18</v>
      </c>
      <c r="D511" s="103"/>
      <c r="E511" s="34" t="str">
        <f t="shared" si="280"/>
        <v>X</v>
      </c>
      <c r="F511" s="34" t="s">
        <v>126</v>
      </c>
      <c r="G511" s="34">
        <v>14</v>
      </c>
      <c r="H511" s="34" t="str">
        <f t="shared" si="281"/>
        <v>XXX155/14</v>
      </c>
      <c r="I511" s="206" t="s">
        <v>65</v>
      </c>
      <c r="J511" s="103" t="s">
        <v>65</v>
      </c>
      <c r="K511" s="104">
        <v>0.7416666666666667</v>
      </c>
      <c r="L511" s="105">
        <v>0.74375000000000002</v>
      </c>
      <c r="M511" s="34" t="s">
        <v>53</v>
      </c>
      <c r="N511" s="105">
        <v>0.77638888888888891</v>
      </c>
      <c r="O511" s="34" t="s">
        <v>21</v>
      </c>
      <c r="P511" s="35" t="str">
        <f t="shared" si="282"/>
        <v>OK</v>
      </c>
      <c r="Q511" s="36">
        <f t="shared" si="283"/>
        <v>3.2638888888888884E-2</v>
      </c>
      <c r="R511" s="36">
        <f t="shared" si="284"/>
        <v>2.0833333333333259E-3</v>
      </c>
      <c r="S511" s="36">
        <f t="shared" si="285"/>
        <v>3.472222222222221E-2</v>
      </c>
      <c r="T511" s="36">
        <f t="shared" si="287"/>
        <v>1.1805555555555625E-2</v>
      </c>
      <c r="U511" s="35">
        <v>29</v>
      </c>
      <c r="V511" s="35">
        <f>INDEX('Počty dní'!F:J,MATCH(E511,'Počty dní'!C:C,0),4)</f>
        <v>47</v>
      </c>
      <c r="W511" s="65">
        <f t="shared" si="286"/>
        <v>1363</v>
      </c>
    </row>
    <row r="512" spans="1:48" x14ac:dyDescent="0.3">
      <c r="A512" s="171">
        <v>233</v>
      </c>
      <c r="B512" s="35">
        <v>2133</v>
      </c>
      <c r="C512" s="34" t="s">
        <v>18</v>
      </c>
      <c r="D512" s="103"/>
      <c r="E512" s="34" t="str">
        <f t="shared" si="280"/>
        <v>X</v>
      </c>
      <c r="F512" s="34" t="s">
        <v>126</v>
      </c>
      <c r="G512" s="34">
        <v>13</v>
      </c>
      <c r="H512" s="34" t="str">
        <f t="shared" si="281"/>
        <v>XXX155/13</v>
      </c>
      <c r="I512" s="206" t="s">
        <v>65</v>
      </c>
      <c r="J512" s="103" t="s">
        <v>65</v>
      </c>
      <c r="K512" s="104">
        <v>0.77638888888888891</v>
      </c>
      <c r="L512" s="105">
        <v>0.77847222222222223</v>
      </c>
      <c r="M512" s="34" t="s">
        <v>21</v>
      </c>
      <c r="N512" s="105">
        <v>0.81319444444444444</v>
      </c>
      <c r="O512" s="34" t="s">
        <v>53</v>
      </c>
      <c r="P512" s="35" t="str">
        <f t="shared" si="282"/>
        <v>OK</v>
      </c>
      <c r="Q512" s="36">
        <f t="shared" si="283"/>
        <v>3.472222222222221E-2</v>
      </c>
      <c r="R512" s="36">
        <f t="shared" si="284"/>
        <v>2.0833333333333259E-3</v>
      </c>
      <c r="S512" s="36">
        <f t="shared" si="285"/>
        <v>3.6805555555555536E-2</v>
      </c>
      <c r="T512" s="36">
        <f t="shared" si="287"/>
        <v>0</v>
      </c>
      <c r="U512" s="35">
        <v>30.7</v>
      </c>
      <c r="V512" s="35">
        <f>INDEX('Počty dní'!F:J,MATCH(E512,'Počty dní'!C:C,0),4)</f>
        <v>47</v>
      </c>
      <c r="W512" s="65">
        <f t="shared" si="286"/>
        <v>1442.8999999999999</v>
      </c>
    </row>
    <row r="513" spans="1:23" x14ac:dyDescent="0.3">
      <c r="A513" s="171">
        <v>233</v>
      </c>
      <c r="B513" s="35">
        <v>2133</v>
      </c>
      <c r="C513" s="34" t="s">
        <v>18</v>
      </c>
      <c r="D513" s="103"/>
      <c r="E513" s="34" t="str">
        <f t="shared" si="280"/>
        <v>X</v>
      </c>
      <c r="F513" s="34" t="s">
        <v>126</v>
      </c>
      <c r="G513" s="34">
        <v>16</v>
      </c>
      <c r="H513" s="34" t="str">
        <f t="shared" si="281"/>
        <v>XXX155/16</v>
      </c>
      <c r="I513" s="206" t="s">
        <v>65</v>
      </c>
      <c r="J513" s="103" t="s">
        <v>65</v>
      </c>
      <c r="K513" s="104">
        <v>0.85416666666666663</v>
      </c>
      <c r="L513" s="105">
        <v>0.85486111111111107</v>
      </c>
      <c r="M513" s="34" t="s">
        <v>53</v>
      </c>
      <c r="N513" s="105">
        <v>0.88611111111111107</v>
      </c>
      <c r="O513" s="34" t="s">
        <v>21</v>
      </c>
      <c r="P513" s="35" t="str">
        <f t="shared" si="282"/>
        <v>OK</v>
      </c>
      <c r="Q513" s="36">
        <f t="shared" si="283"/>
        <v>3.125E-2</v>
      </c>
      <c r="R513" s="36">
        <f t="shared" si="284"/>
        <v>6.9444444444444198E-4</v>
      </c>
      <c r="S513" s="36">
        <f t="shared" si="285"/>
        <v>3.1944444444444442E-2</v>
      </c>
      <c r="T513" s="36">
        <f t="shared" si="287"/>
        <v>4.0972222222222188E-2</v>
      </c>
      <c r="U513" s="35">
        <v>30.7</v>
      </c>
      <c r="V513" s="35">
        <f>INDEX('Počty dní'!F:J,MATCH(E513,'Počty dní'!C:C,0),4)</f>
        <v>47</v>
      </c>
      <c r="W513" s="65">
        <f t="shared" si="286"/>
        <v>1442.8999999999999</v>
      </c>
    </row>
    <row r="514" spans="1:23" ht="15" thickBot="1" x14ac:dyDescent="0.35">
      <c r="A514" s="172">
        <v>233</v>
      </c>
      <c r="B514" s="37">
        <v>2133</v>
      </c>
      <c r="C514" s="75" t="s">
        <v>18</v>
      </c>
      <c r="D514" s="151"/>
      <c r="E514" s="75" t="str">
        <f t="shared" si="280"/>
        <v>X</v>
      </c>
      <c r="F514" s="75" t="s">
        <v>126</v>
      </c>
      <c r="G514" s="75">
        <v>15</v>
      </c>
      <c r="H514" s="75" t="str">
        <f t="shared" si="281"/>
        <v>XXX155/15</v>
      </c>
      <c r="I514" s="211" t="s">
        <v>65</v>
      </c>
      <c r="J514" s="151" t="s">
        <v>65</v>
      </c>
      <c r="K514" s="173">
        <v>0.93194444444444446</v>
      </c>
      <c r="L514" s="174">
        <v>0.93472222222222223</v>
      </c>
      <c r="M514" s="75" t="s">
        <v>21</v>
      </c>
      <c r="N514" s="174">
        <v>0.96527777777777779</v>
      </c>
      <c r="O514" s="75" t="s">
        <v>53</v>
      </c>
      <c r="P514" s="75"/>
      <c r="Q514" s="68">
        <f t="shared" si="283"/>
        <v>3.0555555555555558E-2</v>
      </c>
      <c r="R514" s="68">
        <f t="shared" si="284"/>
        <v>2.7777777777777679E-3</v>
      </c>
      <c r="S514" s="68">
        <f t="shared" si="285"/>
        <v>3.3333333333333326E-2</v>
      </c>
      <c r="T514" s="68">
        <f t="shared" si="287"/>
        <v>4.5833333333333393E-2</v>
      </c>
      <c r="U514" s="37">
        <v>25.7</v>
      </c>
      <c r="V514" s="37">
        <f>INDEX('Počty dní'!F:J,MATCH(E514,'Počty dní'!C:C,0),4)</f>
        <v>47</v>
      </c>
      <c r="W514" s="69">
        <f t="shared" si="286"/>
        <v>1207.8999999999999</v>
      </c>
    </row>
    <row r="515" spans="1:23" ht="15" thickBot="1" x14ac:dyDescent="0.35">
      <c r="A515" s="115" t="str">
        <f ca="1">CONCATENATE(INDIRECT("R[-3]C[0]",FALSE),"celkem")</f>
        <v>233celkem</v>
      </c>
      <c r="B515" s="70"/>
      <c r="C515" s="70" t="str">
        <f ca="1">INDIRECT("R[-1]C[12]",FALSE)</f>
        <v>Měřín,,nám.</v>
      </c>
      <c r="D515" s="80"/>
      <c r="E515" s="70"/>
      <c r="F515" s="80"/>
      <c r="G515" s="70"/>
      <c r="H515" s="116"/>
      <c r="I515" s="117"/>
      <c r="J515" s="118" t="str">
        <f ca="1">INDIRECT("R[-3]C[0]",FALSE)</f>
        <v>S</v>
      </c>
      <c r="K515" s="119"/>
      <c r="L515" s="120"/>
      <c r="M515" s="121"/>
      <c r="N515" s="120"/>
      <c r="O515" s="122"/>
      <c r="P515" s="70"/>
      <c r="Q515" s="71">
        <f>SUM(Q501:Q514)</f>
        <v>0.43541666666666656</v>
      </c>
      <c r="R515" s="71">
        <f>SUM(R501:R514)</f>
        <v>2.2916666666666752E-2</v>
      </c>
      <c r="S515" s="71">
        <f>SUM(S501:S514)</f>
        <v>0.45833333333333331</v>
      </c>
      <c r="T515" s="71">
        <f>SUM(T501:T514)</f>
        <v>0.31944444444444448</v>
      </c>
      <c r="U515" s="72">
        <f>SUM(U501:U514)</f>
        <v>372.2</v>
      </c>
      <c r="V515" s="73"/>
      <c r="W515" s="74">
        <f>SUM(W501:W514)</f>
        <v>17493.399999999998</v>
      </c>
    </row>
    <row r="516" spans="1:23" x14ac:dyDescent="0.3">
      <c r="C516" s="43"/>
      <c r="D516" s="147"/>
      <c r="E516" s="43"/>
      <c r="L516" s="139"/>
      <c r="M516" s="141"/>
      <c r="N516" s="139"/>
      <c r="O516" s="141"/>
    </row>
    <row r="517" spans="1:23" ht="15" thickBot="1" x14ac:dyDescent="0.35">
      <c r="C517" s="43"/>
      <c r="D517" s="147"/>
      <c r="E517" s="43"/>
      <c r="L517" s="139"/>
      <c r="M517" s="141"/>
      <c r="N517" s="139"/>
      <c r="O517" s="141"/>
    </row>
    <row r="518" spans="1:23" x14ac:dyDescent="0.3">
      <c r="A518" s="89">
        <v>235</v>
      </c>
      <c r="B518" s="32">
        <v>2135</v>
      </c>
      <c r="C518" s="32" t="s">
        <v>18</v>
      </c>
      <c r="D518" s="90"/>
      <c r="E518" s="32" t="str">
        <f t="shared" ref="E518:E527" si="288">CONCATENATE(C518,D518)</f>
        <v>X</v>
      </c>
      <c r="F518" s="32" t="s">
        <v>111</v>
      </c>
      <c r="G518" s="32">
        <v>5</v>
      </c>
      <c r="H518" s="32" t="str">
        <f t="shared" ref="H518:H527" si="289">CONCATENATE(F518,"/",G518)</f>
        <v>XXX130/5</v>
      </c>
      <c r="I518" s="204" t="s">
        <v>64</v>
      </c>
      <c r="J518" s="90" t="s">
        <v>64</v>
      </c>
      <c r="K518" s="169">
        <v>0.22916666666666666</v>
      </c>
      <c r="L518" s="170">
        <v>0.23263888888888887</v>
      </c>
      <c r="M518" s="95" t="s">
        <v>60</v>
      </c>
      <c r="N518" s="170">
        <v>0.2673611111111111</v>
      </c>
      <c r="O518" s="95" t="s">
        <v>52</v>
      </c>
      <c r="P518" s="32" t="str">
        <f t="shared" ref="P518:P526" si="290">IF(M519=O518,"OK","POZOR")</f>
        <v>OK</v>
      </c>
      <c r="Q518" s="67">
        <f t="shared" ref="Q518:Q527" si="291">IF(ISNUMBER(G518),N518-L518,IF(F518="přejezd",N518-L518,0))</f>
        <v>3.4722222222222238E-2</v>
      </c>
      <c r="R518" s="67">
        <f t="shared" ref="R518:R527" si="292">IF(ISNUMBER(G518),L518-K518,0)</f>
        <v>3.4722222222222099E-3</v>
      </c>
      <c r="S518" s="67">
        <f t="shared" ref="S518:S527" si="293">Q518+R518</f>
        <v>3.8194444444444448E-2</v>
      </c>
      <c r="T518" s="67"/>
      <c r="U518" s="32">
        <v>29</v>
      </c>
      <c r="V518" s="32">
        <f>INDEX('Počty dní'!F:J,MATCH(E518,'Počty dní'!C:C,0),4)</f>
        <v>47</v>
      </c>
      <c r="W518" s="33">
        <f t="shared" ref="W518:W527" si="294">V518*U518</f>
        <v>1363</v>
      </c>
    </row>
    <row r="519" spans="1:23" x14ac:dyDescent="0.3">
      <c r="A519" s="171">
        <v>235</v>
      </c>
      <c r="B519" s="35">
        <v>2135</v>
      </c>
      <c r="C519" s="34" t="s">
        <v>18</v>
      </c>
      <c r="D519" s="103"/>
      <c r="E519" s="34" t="str">
        <f t="shared" si="288"/>
        <v>X</v>
      </c>
      <c r="F519" s="34" t="s">
        <v>111</v>
      </c>
      <c r="G519" s="34">
        <v>10</v>
      </c>
      <c r="H519" s="34" t="str">
        <f t="shared" si="289"/>
        <v>XXX130/10</v>
      </c>
      <c r="I519" s="206" t="s">
        <v>64</v>
      </c>
      <c r="J519" s="103" t="s">
        <v>64</v>
      </c>
      <c r="K519" s="104">
        <v>0.26874999999999999</v>
      </c>
      <c r="L519" s="149">
        <v>0.27083333333333331</v>
      </c>
      <c r="M519" s="102" t="s">
        <v>52</v>
      </c>
      <c r="N519" s="149">
        <v>0.30902777777777779</v>
      </c>
      <c r="O519" s="102" t="s">
        <v>60</v>
      </c>
      <c r="P519" s="35" t="str">
        <f t="shared" si="290"/>
        <v>OK</v>
      </c>
      <c r="Q519" s="36">
        <f t="shared" si="291"/>
        <v>3.8194444444444475E-2</v>
      </c>
      <c r="R519" s="36">
        <f t="shared" si="292"/>
        <v>2.0833333333333259E-3</v>
      </c>
      <c r="S519" s="36">
        <f t="shared" si="293"/>
        <v>4.0277777777777801E-2</v>
      </c>
      <c r="T519" s="36">
        <f t="shared" ref="T519:T527" si="295">K519-N518</f>
        <v>1.388888888888884E-3</v>
      </c>
      <c r="U519" s="35">
        <v>29</v>
      </c>
      <c r="V519" s="35">
        <f>INDEX('Počty dní'!F:J,MATCH(E519,'Počty dní'!C:C,0),4)</f>
        <v>47</v>
      </c>
      <c r="W519" s="65">
        <f t="shared" si="294"/>
        <v>1363</v>
      </c>
    </row>
    <row r="520" spans="1:23" x14ac:dyDescent="0.3">
      <c r="A520" s="171">
        <v>235</v>
      </c>
      <c r="B520" s="35">
        <v>2135</v>
      </c>
      <c r="C520" s="34" t="s">
        <v>18</v>
      </c>
      <c r="D520" s="103"/>
      <c r="E520" s="34" t="str">
        <f t="shared" si="288"/>
        <v>X</v>
      </c>
      <c r="F520" s="34" t="s">
        <v>111</v>
      </c>
      <c r="G520" s="34">
        <v>13</v>
      </c>
      <c r="H520" s="34" t="str">
        <f t="shared" si="289"/>
        <v>XXX130/13</v>
      </c>
      <c r="I520" s="206" t="s">
        <v>64</v>
      </c>
      <c r="J520" s="103" t="s">
        <v>64</v>
      </c>
      <c r="K520" s="104">
        <v>0.3125</v>
      </c>
      <c r="L520" s="149">
        <v>0.31597222222222221</v>
      </c>
      <c r="M520" s="102" t="s">
        <v>60</v>
      </c>
      <c r="N520" s="149">
        <v>0.34722222222222227</v>
      </c>
      <c r="O520" s="102" t="s">
        <v>21</v>
      </c>
      <c r="P520" s="35" t="str">
        <f t="shared" si="290"/>
        <v>OK</v>
      </c>
      <c r="Q520" s="36">
        <f t="shared" si="291"/>
        <v>3.1250000000000056E-2</v>
      </c>
      <c r="R520" s="36">
        <f t="shared" si="292"/>
        <v>3.4722222222222099E-3</v>
      </c>
      <c r="S520" s="36">
        <f t="shared" si="293"/>
        <v>3.4722222222222265E-2</v>
      </c>
      <c r="T520" s="36">
        <f t="shared" si="295"/>
        <v>3.4722222222222099E-3</v>
      </c>
      <c r="U520" s="35">
        <v>27.7</v>
      </c>
      <c r="V520" s="35">
        <f>INDEX('Počty dní'!F:J,MATCH(E520,'Počty dní'!C:C,0),4)</f>
        <v>47</v>
      </c>
      <c r="W520" s="65">
        <f t="shared" si="294"/>
        <v>1301.8999999999999</v>
      </c>
    </row>
    <row r="521" spans="1:23" x14ac:dyDescent="0.3">
      <c r="A521" s="171">
        <v>235</v>
      </c>
      <c r="B521" s="35">
        <v>2135</v>
      </c>
      <c r="C521" s="34" t="s">
        <v>18</v>
      </c>
      <c r="D521" s="103"/>
      <c r="E521" s="34" t="str">
        <f>CONCATENATE(C521,D521)</f>
        <v>X</v>
      </c>
      <c r="F521" s="34" t="s">
        <v>111</v>
      </c>
      <c r="G521" s="34">
        <v>26</v>
      </c>
      <c r="H521" s="34" t="str">
        <f>CONCATENATE(F521,"/",G521)</f>
        <v>XXX130/26</v>
      </c>
      <c r="I521" s="206" t="s">
        <v>64</v>
      </c>
      <c r="J521" s="103" t="s">
        <v>64</v>
      </c>
      <c r="K521" s="104">
        <v>0.54513888888888895</v>
      </c>
      <c r="L521" s="149">
        <v>0.54861111111111105</v>
      </c>
      <c r="M521" s="102" t="s">
        <v>21</v>
      </c>
      <c r="N521" s="149">
        <v>0.57986111111111105</v>
      </c>
      <c r="O521" s="102" t="s">
        <v>60</v>
      </c>
      <c r="P521" s="35" t="str">
        <f t="shared" si="290"/>
        <v>OK</v>
      </c>
      <c r="Q521" s="36">
        <f t="shared" si="291"/>
        <v>3.125E-2</v>
      </c>
      <c r="R521" s="36">
        <f t="shared" si="292"/>
        <v>3.4722222222220989E-3</v>
      </c>
      <c r="S521" s="36">
        <f t="shared" si="293"/>
        <v>3.4722222222222099E-2</v>
      </c>
      <c r="T521" s="36">
        <f t="shared" si="295"/>
        <v>0.19791666666666669</v>
      </c>
      <c r="U521" s="35">
        <v>27.7</v>
      </c>
      <c r="V521" s="35">
        <f>INDEX('Počty dní'!F:J,MATCH(E521,'Počty dní'!C:C,0),4)</f>
        <v>47</v>
      </c>
      <c r="W521" s="65">
        <f>V521*U521</f>
        <v>1301.8999999999999</v>
      </c>
    </row>
    <row r="522" spans="1:23" x14ac:dyDescent="0.3">
      <c r="A522" s="171">
        <v>235</v>
      </c>
      <c r="B522" s="35">
        <v>2135</v>
      </c>
      <c r="C522" s="34" t="s">
        <v>18</v>
      </c>
      <c r="D522" s="103"/>
      <c r="E522" s="34" t="str">
        <f>CONCATENATE(C522,D522)</f>
        <v>X</v>
      </c>
      <c r="F522" s="34" t="s">
        <v>111</v>
      </c>
      <c r="G522" s="34">
        <v>29</v>
      </c>
      <c r="H522" s="34" t="str">
        <f>CONCATENATE(F522,"/",G522)</f>
        <v>XXX130/29</v>
      </c>
      <c r="I522" s="206" t="s">
        <v>64</v>
      </c>
      <c r="J522" s="103" t="s">
        <v>64</v>
      </c>
      <c r="K522" s="104">
        <v>0.58333333333333337</v>
      </c>
      <c r="L522" s="149">
        <v>0.58680555555555558</v>
      </c>
      <c r="M522" s="102" t="s">
        <v>60</v>
      </c>
      <c r="N522" s="149">
        <v>0.61805555555555558</v>
      </c>
      <c r="O522" s="102" t="s">
        <v>21</v>
      </c>
      <c r="P522" s="35" t="str">
        <f t="shared" si="290"/>
        <v>OK</v>
      </c>
      <c r="Q522" s="36">
        <f t="shared" si="291"/>
        <v>3.125E-2</v>
      </c>
      <c r="R522" s="36">
        <f t="shared" si="292"/>
        <v>3.4722222222222099E-3</v>
      </c>
      <c r="S522" s="36">
        <f t="shared" si="293"/>
        <v>3.472222222222221E-2</v>
      </c>
      <c r="T522" s="36">
        <f t="shared" si="295"/>
        <v>3.4722222222223209E-3</v>
      </c>
      <c r="U522" s="35">
        <v>27.7</v>
      </c>
      <c r="V522" s="35">
        <f>INDEX('Počty dní'!F:J,MATCH(E522,'Počty dní'!C:C,0),4)</f>
        <v>47</v>
      </c>
      <c r="W522" s="65">
        <f>V522*U522</f>
        <v>1301.8999999999999</v>
      </c>
    </row>
    <row r="523" spans="1:23" x14ac:dyDescent="0.3">
      <c r="A523" s="171">
        <v>235</v>
      </c>
      <c r="B523" s="35">
        <v>2135</v>
      </c>
      <c r="C523" s="34" t="s">
        <v>18</v>
      </c>
      <c r="D523" s="103"/>
      <c r="E523" s="34" t="str">
        <f t="shared" si="288"/>
        <v>X</v>
      </c>
      <c r="F523" s="34" t="s">
        <v>134</v>
      </c>
      <c r="G523" s="34">
        <v>19</v>
      </c>
      <c r="H523" s="34" t="str">
        <f t="shared" si="289"/>
        <v>XXX200/19</v>
      </c>
      <c r="I523" s="206" t="s">
        <v>64</v>
      </c>
      <c r="J523" s="103" t="s">
        <v>64</v>
      </c>
      <c r="K523" s="104">
        <v>0.64097222222222217</v>
      </c>
      <c r="L523" s="149">
        <v>0.64444444444444449</v>
      </c>
      <c r="M523" s="102" t="s">
        <v>21</v>
      </c>
      <c r="N523" s="149">
        <v>0.68055555555555547</v>
      </c>
      <c r="O523" s="102" t="s">
        <v>62</v>
      </c>
      <c r="P523" s="35" t="str">
        <f t="shared" si="290"/>
        <v>OK</v>
      </c>
      <c r="Q523" s="36">
        <f t="shared" si="291"/>
        <v>3.6111111111110983E-2</v>
      </c>
      <c r="R523" s="36">
        <f t="shared" si="292"/>
        <v>3.4722222222223209E-3</v>
      </c>
      <c r="S523" s="36">
        <f t="shared" si="293"/>
        <v>3.9583333333333304E-2</v>
      </c>
      <c r="T523" s="36">
        <f t="shared" si="295"/>
        <v>2.2916666666666585E-2</v>
      </c>
      <c r="U523" s="35">
        <v>38.1</v>
      </c>
      <c r="V523" s="35">
        <f>INDEX('Počty dní'!F:J,MATCH(E523,'Počty dní'!C:C,0),4)</f>
        <v>47</v>
      </c>
      <c r="W523" s="65">
        <f t="shared" si="294"/>
        <v>1790.7</v>
      </c>
    </row>
    <row r="524" spans="1:23" x14ac:dyDescent="0.3">
      <c r="A524" s="171">
        <v>235</v>
      </c>
      <c r="B524" s="35">
        <v>2135</v>
      </c>
      <c r="C524" s="34" t="s">
        <v>18</v>
      </c>
      <c r="D524" s="103"/>
      <c r="E524" s="34" t="str">
        <f t="shared" si="288"/>
        <v>X</v>
      </c>
      <c r="F524" s="34" t="s">
        <v>134</v>
      </c>
      <c r="G524" s="34">
        <v>22</v>
      </c>
      <c r="H524" s="34" t="str">
        <f t="shared" si="289"/>
        <v>XXX200/22</v>
      </c>
      <c r="I524" s="206" t="s">
        <v>64</v>
      </c>
      <c r="J524" s="103" t="s">
        <v>64</v>
      </c>
      <c r="K524" s="104">
        <v>0.69097222222222221</v>
      </c>
      <c r="L524" s="149">
        <v>0.69374999999999998</v>
      </c>
      <c r="M524" s="102" t="s">
        <v>62</v>
      </c>
      <c r="N524" s="149">
        <v>0.73055555555555562</v>
      </c>
      <c r="O524" s="102" t="s">
        <v>21</v>
      </c>
      <c r="P524" s="35" t="str">
        <f t="shared" si="290"/>
        <v>OK</v>
      </c>
      <c r="Q524" s="36">
        <f t="shared" si="291"/>
        <v>3.6805555555555647E-2</v>
      </c>
      <c r="R524" s="36">
        <f t="shared" si="292"/>
        <v>2.7777777777777679E-3</v>
      </c>
      <c r="S524" s="36">
        <f t="shared" si="293"/>
        <v>3.9583333333333415E-2</v>
      </c>
      <c r="T524" s="36">
        <f t="shared" si="295"/>
        <v>1.0416666666666741E-2</v>
      </c>
      <c r="U524" s="35">
        <v>38.1</v>
      </c>
      <c r="V524" s="35">
        <f>INDEX('Počty dní'!F:J,MATCH(E524,'Počty dní'!C:C,0),4)</f>
        <v>47</v>
      </c>
      <c r="W524" s="65">
        <f t="shared" si="294"/>
        <v>1790.7</v>
      </c>
    </row>
    <row r="525" spans="1:23" x14ac:dyDescent="0.3">
      <c r="A525" s="171">
        <v>235</v>
      </c>
      <c r="B525" s="35">
        <v>2135</v>
      </c>
      <c r="C525" s="34" t="s">
        <v>18</v>
      </c>
      <c r="D525" s="103"/>
      <c r="E525" s="34" t="str">
        <f t="shared" si="288"/>
        <v>X</v>
      </c>
      <c r="F525" s="34" t="s">
        <v>125</v>
      </c>
      <c r="G525" s="34">
        <v>12</v>
      </c>
      <c r="H525" s="34" t="str">
        <f t="shared" si="289"/>
        <v>XXX154/12</v>
      </c>
      <c r="I525" s="206" t="s">
        <v>65</v>
      </c>
      <c r="J525" s="103" t="s">
        <v>64</v>
      </c>
      <c r="K525" s="104">
        <v>0.76250000000000007</v>
      </c>
      <c r="L525" s="149">
        <v>0.76388888888888884</v>
      </c>
      <c r="M525" s="102" t="s">
        <v>21</v>
      </c>
      <c r="N525" s="149">
        <v>0.77500000000000002</v>
      </c>
      <c r="O525" s="102" t="s">
        <v>51</v>
      </c>
      <c r="P525" s="35" t="str">
        <f t="shared" si="290"/>
        <v>OK</v>
      </c>
      <c r="Q525" s="36">
        <f t="shared" si="291"/>
        <v>1.1111111111111183E-2</v>
      </c>
      <c r="R525" s="36">
        <f t="shared" si="292"/>
        <v>1.3888888888887729E-3</v>
      </c>
      <c r="S525" s="36">
        <f t="shared" si="293"/>
        <v>1.2499999999999956E-2</v>
      </c>
      <c r="T525" s="36">
        <f t="shared" si="295"/>
        <v>3.1944444444444442E-2</v>
      </c>
      <c r="U525" s="35">
        <v>9.1999999999999993</v>
      </c>
      <c r="V525" s="35">
        <f>INDEX('Počty dní'!F:J,MATCH(E525,'Počty dní'!C:C,0),4)</f>
        <v>47</v>
      </c>
      <c r="W525" s="65">
        <f t="shared" si="294"/>
        <v>432.4</v>
      </c>
    </row>
    <row r="526" spans="1:23" x14ac:dyDescent="0.3">
      <c r="A526" s="171">
        <v>235</v>
      </c>
      <c r="B526" s="35">
        <v>2135</v>
      </c>
      <c r="C526" s="34" t="s">
        <v>18</v>
      </c>
      <c r="D526" s="103"/>
      <c r="E526" s="34" t="str">
        <f t="shared" si="288"/>
        <v>X</v>
      </c>
      <c r="F526" s="34" t="s">
        <v>125</v>
      </c>
      <c r="G526" s="34">
        <v>9</v>
      </c>
      <c r="H526" s="34" t="str">
        <f t="shared" si="289"/>
        <v>XXX154/9</v>
      </c>
      <c r="I526" s="206" t="s">
        <v>65</v>
      </c>
      <c r="J526" s="103" t="s">
        <v>64</v>
      </c>
      <c r="K526" s="104">
        <v>0.77500000000000002</v>
      </c>
      <c r="L526" s="149">
        <v>0.77569444444444446</v>
      </c>
      <c r="M526" s="102" t="s">
        <v>51</v>
      </c>
      <c r="N526" s="149">
        <v>0.78680555555555554</v>
      </c>
      <c r="O526" s="102" t="s">
        <v>21</v>
      </c>
      <c r="P526" s="35" t="str">
        <f t="shared" si="290"/>
        <v>OK</v>
      </c>
      <c r="Q526" s="36">
        <f t="shared" si="291"/>
        <v>1.1111111111111072E-2</v>
      </c>
      <c r="R526" s="36">
        <f t="shared" si="292"/>
        <v>6.9444444444444198E-4</v>
      </c>
      <c r="S526" s="36">
        <f t="shared" si="293"/>
        <v>1.1805555555555514E-2</v>
      </c>
      <c r="T526" s="36">
        <f t="shared" si="295"/>
        <v>0</v>
      </c>
      <c r="U526" s="35">
        <v>9.1999999999999993</v>
      </c>
      <c r="V526" s="35">
        <f>INDEX('Počty dní'!F:J,MATCH(E526,'Počty dní'!C:C,0),4)</f>
        <v>47</v>
      </c>
      <c r="W526" s="65">
        <f t="shared" si="294"/>
        <v>432.4</v>
      </c>
    </row>
    <row r="527" spans="1:23" ht="15" thickBot="1" x14ac:dyDescent="0.35">
      <c r="A527" s="172">
        <v>235</v>
      </c>
      <c r="B527" s="37">
        <v>2135</v>
      </c>
      <c r="C527" s="75" t="s">
        <v>18</v>
      </c>
      <c r="D527" s="151"/>
      <c r="E527" s="75" t="str">
        <f t="shared" si="288"/>
        <v>X</v>
      </c>
      <c r="F527" s="75" t="s">
        <v>111</v>
      </c>
      <c r="G527" s="75">
        <v>44</v>
      </c>
      <c r="H527" s="75" t="str">
        <f t="shared" si="289"/>
        <v>XXX130/44</v>
      </c>
      <c r="I527" s="211" t="s">
        <v>65</v>
      </c>
      <c r="J527" s="151" t="s">
        <v>64</v>
      </c>
      <c r="K527" s="173">
        <v>0.79513888888888884</v>
      </c>
      <c r="L527" s="152">
        <v>0.79861111111111116</v>
      </c>
      <c r="M527" s="113" t="s">
        <v>21</v>
      </c>
      <c r="N527" s="152">
        <v>0.82986111111111116</v>
      </c>
      <c r="O527" s="113" t="s">
        <v>60</v>
      </c>
      <c r="P527" s="75"/>
      <c r="Q527" s="68">
        <f t="shared" si="291"/>
        <v>3.125E-2</v>
      </c>
      <c r="R527" s="68">
        <f t="shared" si="292"/>
        <v>3.4722222222223209E-3</v>
      </c>
      <c r="S527" s="68">
        <f t="shared" si="293"/>
        <v>3.4722222222222321E-2</v>
      </c>
      <c r="T527" s="68">
        <f t="shared" si="295"/>
        <v>8.3333333333333037E-3</v>
      </c>
      <c r="U527" s="37">
        <v>28.2</v>
      </c>
      <c r="V527" s="37">
        <f>INDEX('Počty dní'!F:J,MATCH(E527,'Počty dní'!C:C,0),4)</f>
        <v>47</v>
      </c>
      <c r="W527" s="69">
        <f t="shared" si="294"/>
        <v>1325.3999999999999</v>
      </c>
    </row>
    <row r="528" spans="1:23" ht="15" thickBot="1" x14ac:dyDescent="0.35">
      <c r="A528" s="115" t="str">
        <f ca="1">CONCATENATE(INDIRECT("R[-3]C[0]",FALSE),"celkem")</f>
        <v>235celkem</v>
      </c>
      <c r="B528" s="70"/>
      <c r="C528" s="70" t="str">
        <f ca="1">INDIRECT("R[-1]C[12]",FALSE)</f>
        <v>Bystřice n.Pern.,,aut.nádr.</v>
      </c>
      <c r="D528" s="80"/>
      <c r="E528" s="70"/>
      <c r="F528" s="80"/>
      <c r="G528" s="70"/>
      <c r="H528" s="116"/>
      <c r="I528" s="117"/>
      <c r="J528" s="118" t="str">
        <f ca="1">INDIRECT("R[-3]C[0]",FALSE)</f>
        <v>V</v>
      </c>
      <c r="K528" s="119"/>
      <c r="L528" s="120"/>
      <c r="M528" s="121"/>
      <c r="N528" s="120"/>
      <c r="O528" s="122"/>
      <c r="P528" s="70"/>
      <c r="Q528" s="71">
        <f>SUM(Q518:Q527)</f>
        <v>0.29305555555555562</v>
      </c>
      <c r="R528" s="71">
        <f>SUM(R518:R527)</f>
        <v>2.7777777777777679E-2</v>
      </c>
      <c r="S528" s="71">
        <f>SUM(S518:S527)</f>
        <v>0.3208333333333333</v>
      </c>
      <c r="T528" s="71">
        <f>SUM(T518:T527)</f>
        <v>0.27986111111111117</v>
      </c>
      <c r="U528" s="72">
        <f>SUM(U518:U527)</f>
        <v>263.89999999999998</v>
      </c>
      <c r="V528" s="73"/>
      <c r="W528" s="74">
        <f>SUM(W518:W527)</f>
        <v>12403.3</v>
      </c>
    </row>
    <row r="529" spans="1:48" x14ac:dyDescent="0.3">
      <c r="C529" s="43"/>
      <c r="D529" s="147"/>
      <c r="E529" s="43"/>
      <c r="L529" s="139"/>
      <c r="M529" s="141"/>
      <c r="N529" s="139"/>
      <c r="O529" s="141"/>
    </row>
    <row r="530" spans="1:48" ht="15" thickBot="1" x14ac:dyDescent="0.35">
      <c r="C530" s="43"/>
      <c r="D530" s="147"/>
      <c r="E530" s="43"/>
      <c r="L530" s="139"/>
      <c r="M530" s="141"/>
      <c r="N530" s="139"/>
      <c r="O530" s="141"/>
    </row>
    <row r="531" spans="1:48" x14ac:dyDescent="0.3">
      <c r="A531" s="89">
        <v>236</v>
      </c>
      <c r="B531" s="32">
        <v>2136</v>
      </c>
      <c r="C531" s="32" t="s">
        <v>18</v>
      </c>
      <c r="D531" s="90"/>
      <c r="E531" s="32" t="str">
        <f t="shared" ref="E531:E542" si="296">CONCATENATE(C531,D531)</f>
        <v>X</v>
      </c>
      <c r="F531" s="32" t="s">
        <v>111</v>
      </c>
      <c r="G531" s="32">
        <v>1</v>
      </c>
      <c r="H531" s="32" t="str">
        <f t="shared" ref="H531:H542" si="297">CONCATENATE(F531,"/",G531)</f>
        <v>XXX130/1</v>
      </c>
      <c r="I531" s="204" t="s">
        <v>64</v>
      </c>
      <c r="J531" s="90" t="s">
        <v>64</v>
      </c>
      <c r="K531" s="169">
        <v>0.1875</v>
      </c>
      <c r="L531" s="170">
        <v>0.19097222222222221</v>
      </c>
      <c r="M531" s="95" t="s">
        <v>60</v>
      </c>
      <c r="N531" s="170">
        <v>0.22569444444444445</v>
      </c>
      <c r="O531" s="95" t="s">
        <v>52</v>
      </c>
      <c r="P531" s="32" t="str">
        <f t="shared" ref="P531:P546" si="298">IF(M532=O531,"OK","POZOR")</f>
        <v>OK</v>
      </c>
      <c r="Q531" s="67">
        <f t="shared" ref="Q531:Q547" si="299">IF(ISNUMBER(G531),N531-L531,IF(F531="přejezd",N531-L531,0))</f>
        <v>3.4722222222222238E-2</v>
      </c>
      <c r="R531" s="67">
        <f t="shared" ref="R531:R547" si="300">IF(ISNUMBER(G531),L531-K531,0)</f>
        <v>3.4722222222222099E-3</v>
      </c>
      <c r="S531" s="67">
        <f t="shared" ref="S531:S547" si="301">Q531+R531</f>
        <v>3.8194444444444448E-2</v>
      </c>
      <c r="T531" s="67"/>
      <c r="U531" s="32">
        <v>29</v>
      </c>
      <c r="V531" s="32">
        <f>INDEX('Počty dní'!F:J,MATCH(E531,'Počty dní'!C:C,0),4)</f>
        <v>47</v>
      </c>
      <c r="W531" s="33">
        <f t="shared" ref="W531:W542" si="302">V531*U531</f>
        <v>1363</v>
      </c>
    </row>
    <row r="532" spans="1:48" x14ac:dyDescent="0.3">
      <c r="A532" s="171">
        <v>236</v>
      </c>
      <c r="B532" s="35">
        <v>2136</v>
      </c>
      <c r="C532" s="34" t="s">
        <v>18</v>
      </c>
      <c r="D532" s="103"/>
      <c r="E532" s="34" t="str">
        <f t="shared" si="296"/>
        <v>X</v>
      </c>
      <c r="F532" s="34" t="s">
        <v>111</v>
      </c>
      <c r="G532" s="34">
        <v>6</v>
      </c>
      <c r="H532" s="34" t="str">
        <f t="shared" si="297"/>
        <v>XXX130/6</v>
      </c>
      <c r="I532" s="206" t="s">
        <v>64</v>
      </c>
      <c r="J532" s="103" t="s">
        <v>64</v>
      </c>
      <c r="K532" s="104">
        <v>0.22708333333333333</v>
      </c>
      <c r="L532" s="149">
        <v>0.22916666666666666</v>
      </c>
      <c r="M532" s="102" t="s">
        <v>52</v>
      </c>
      <c r="N532" s="149">
        <v>0.2673611111111111</v>
      </c>
      <c r="O532" s="102" t="s">
        <v>60</v>
      </c>
      <c r="P532" s="35" t="str">
        <f t="shared" si="298"/>
        <v>OK</v>
      </c>
      <c r="Q532" s="36">
        <f t="shared" si="299"/>
        <v>3.8194444444444448E-2</v>
      </c>
      <c r="R532" s="36">
        <f t="shared" si="300"/>
        <v>2.0833333333333259E-3</v>
      </c>
      <c r="S532" s="36">
        <f t="shared" si="301"/>
        <v>4.0277777777777773E-2</v>
      </c>
      <c r="T532" s="36">
        <f t="shared" ref="T532:T547" si="303">K532-N531</f>
        <v>1.388888888888884E-3</v>
      </c>
      <c r="U532" s="35">
        <v>29</v>
      </c>
      <c r="V532" s="35">
        <f>INDEX('Počty dní'!F:J,MATCH(E532,'Počty dní'!C:C,0),4)</f>
        <v>47</v>
      </c>
      <c r="W532" s="65">
        <f t="shared" si="302"/>
        <v>1363</v>
      </c>
    </row>
    <row r="533" spans="1:48" x14ac:dyDescent="0.3">
      <c r="A533" s="171">
        <v>236</v>
      </c>
      <c r="B533" s="35">
        <v>2136</v>
      </c>
      <c r="C533" s="34" t="s">
        <v>18</v>
      </c>
      <c r="D533" s="103"/>
      <c r="E533" s="34" t="str">
        <f t="shared" si="296"/>
        <v>X</v>
      </c>
      <c r="F533" s="34" t="s">
        <v>111</v>
      </c>
      <c r="G533" s="34">
        <v>9</v>
      </c>
      <c r="H533" s="34" t="str">
        <f t="shared" si="297"/>
        <v>XXX130/9</v>
      </c>
      <c r="I533" s="206" t="s">
        <v>64</v>
      </c>
      <c r="J533" s="103" t="s">
        <v>64</v>
      </c>
      <c r="K533" s="104">
        <v>0.27083333333333331</v>
      </c>
      <c r="L533" s="149">
        <v>0.27430555555555552</v>
      </c>
      <c r="M533" s="102" t="s">
        <v>60</v>
      </c>
      <c r="N533" s="149">
        <v>0.30555555555555552</v>
      </c>
      <c r="O533" s="102" t="s">
        <v>21</v>
      </c>
      <c r="P533" s="35" t="str">
        <f t="shared" si="298"/>
        <v>OK</v>
      </c>
      <c r="Q533" s="36">
        <f t="shared" si="299"/>
        <v>3.125E-2</v>
      </c>
      <c r="R533" s="36">
        <f t="shared" si="300"/>
        <v>3.4722222222222099E-3</v>
      </c>
      <c r="S533" s="36">
        <f t="shared" si="301"/>
        <v>3.472222222222221E-2</v>
      </c>
      <c r="T533" s="36">
        <f t="shared" si="303"/>
        <v>3.4722222222222099E-3</v>
      </c>
      <c r="U533" s="35">
        <v>27.7</v>
      </c>
      <c r="V533" s="35">
        <f>INDEX('Počty dní'!F:J,MATCH(E533,'Počty dní'!C:C,0),4)</f>
        <v>47</v>
      </c>
      <c r="W533" s="65">
        <f t="shared" si="302"/>
        <v>1301.8999999999999</v>
      </c>
    </row>
    <row r="534" spans="1:48" x14ac:dyDescent="0.3">
      <c r="A534" s="171">
        <v>236</v>
      </c>
      <c r="B534" s="35">
        <v>2136</v>
      </c>
      <c r="C534" s="34" t="s">
        <v>18</v>
      </c>
      <c r="D534" s="103"/>
      <c r="E534" s="34" t="str">
        <f t="shared" si="296"/>
        <v>X</v>
      </c>
      <c r="F534" s="34" t="s">
        <v>111</v>
      </c>
      <c r="G534" s="34">
        <v>14</v>
      </c>
      <c r="H534" s="34" t="str">
        <f t="shared" si="297"/>
        <v>XXX130/14</v>
      </c>
      <c r="I534" s="206" t="s">
        <v>64</v>
      </c>
      <c r="J534" s="103" t="s">
        <v>64</v>
      </c>
      <c r="K534" s="104">
        <v>0.31597222222222221</v>
      </c>
      <c r="L534" s="149">
        <v>0.31944444444444448</v>
      </c>
      <c r="M534" s="102" t="s">
        <v>21</v>
      </c>
      <c r="N534" s="149">
        <v>0.35069444444444442</v>
      </c>
      <c r="O534" s="102" t="s">
        <v>60</v>
      </c>
      <c r="P534" s="35" t="str">
        <f t="shared" si="298"/>
        <v>OK</v>
      </c>
      <c r="Q534" s="36">
        <f t="shared" si="299"/>
        <v>3.1249999999999944E-2</v>
      </c>
      <c r="R534" s="36">
        <f t="shared" si="300"/>
        <v>3.4722222222222654E-3</v>
      </c>
      <c r="S534" s="36">
        <f t="shared" si="301"/>
        <v>3.472222222222221E-2</v>
      </c>
      <c r="T534" s="36">
        <f t="shared" si="303"/>
        <v>1.0416666666666685E-2</v>
      </c>
      <c r="U534" s="35">
        <v>27.7</v>
      </c>
      <c r="V534" s="35">
        <f>INDEX('Počty dní'!F:J,MATCH(E534,'Počty dní'!C:C,0),4)</f>
        <v>47</v>
      </c>
      <c r="W534" s="65">
        <f t="shared" si="302"/>
        <v>1301.8999999999999</v>
      </c>
    </row>
    <row r="535" spans="1:48" x14ac:dyDescent="0.3">
      <c r="A535" s="171">
        <v>236</v>
      </c>
      <c r="B535" s="35">
        <v>2136</v>
      </c>
      <c r="C535" s="34" t="s">
        <v>18</v>
      </c>
      <c r="D535" s="103"/>
      <c r="E535" s="34" t="str">
        <f t="shared" si="296"/>
        <v>X</v>
      </c>
      <c r="F535" s="34" t="s">
        <v>111</v>
      </c>
      <c r="G535" s="34">
        <v>17</v>
      </c>
      <c r="H535" s="34" t="str">
        <f t="shared" si="297"/>
        <v>XXX130/17</v>
      </c>
      <c r="I535" s="206" t="s">
        <v>64</v>
      </c>
      <c r="J535" s="103" t="s">
        <v>64</v>
      </c>
      <c r="K535" s="104">
        <v>0.375</v>
      </c>
      <c r="L535" s="149">
        <v>0.37847222222222227</v>
      </c>
      <c r="M535" s="102" t="s">
        <v>60</v>
      </c>
      <c r="N535" s="149">
        <v>0.40972222222222227</v>
      </c>
      <c r="O535" s="102" t="s">
        <v>21</v>
      </c>
      <c r="P535" s="35" t="str">
        <f t="shared" si="298"/>
        <v>OK</v>
      </c>
      <c r="Q535" s="36">
        <f t="shared" si="299"/>
        <v>3.125E-2</v>
      </c>
      <c r="R535" s="36">
        <f t="shared" si="300"/>
        <v>3.4722222222222654E-3</v>
      </c>
      <c r="S535" s="36">
        <f t="shared" si="301"/>
        <v>3.4722222222222265E-2</v>
      </c>
      <c r="T535" s="36">
        <f t="shared" si="303"/>
        <v>2.430555555555558E-2</v>
      </c>
      <c r="U535" s="35">
        <v>27.7</v>
      </c>
      <c r="V535" s="35">
        <f>INDEX('Počty dní'!F:J,MATCH(E535,'Počty dní'!C:C,0),4)</f>
        <v>47</v>
      </c>
      <c r="W535" s="65">
        <f t="shared" si="302"/>
        <v>1301.8999999999999</v>
      </c>
    </row>
    <row r="536" spans="1:48" x14ac:dyDescent="0.3">
      <c r="A536" s="171">
        <v>236</v>
      </c>
      <c r="B536" s="35">
        <v>2136</v>
      </c>
      <c r="C536" s="34" t="s">
        <v>18</v>
      </c>
      <c r="D536" s="103"/>
      <c r="E536" s="34" t="str">
        <f t="shared" si="296"/>
        <v>X</v>
      </c>
      <c r="F536" s="34" t="s">
        <v>111</v>
      </c>
      <c r="G536" s="34">
        <v>20</v>
      </c>
      <c r="H536" s="34" t="str">
        <f t="shared" si="297"/>
        <v>XXX130/20</v>
      </c>
      <c r="I536" s="206" t="s">
        <v>64</v>
      </c>
      <c r="J536" s="103" t="s">
        <v>64</v>
      </c>
      <c r="K536" s="104">
        <v>0.4201388888888889</v>
      </c>
      <c r="L536" s="149">
        <v>0.4236111111111111</v>
      </c>
      <c r="M536" s="102" t="s">
        <v>21</v>
      </c>
      <c r="N536" s="149">
        <v>0.4548611111111111</v>
      </c>
      <c r="O536" s="102" t="s">
        <v>60</v>
      </c>
      <c r="P536" s="35" t="str">
        <f t="shared" si="298"/>
        <v>OK</v>
      </c>
      <c r="Q536" s="36">
        <f t="shared" si="299"/>
        <v>3.125E-2</v>
      </c>
      <c r="R536" s="36">
        <f t="shared" si="300"/>
        <v>3.4722222222222099E-3</v>
      </c>
      <c r="S536" s="36">
        <f t="shared" si="301"/>
        <v>3.472222222222221E-2</v>
      </c>
      <c r="T536" s="36">
        <f t="shared" si="303"/>
        <v>1.041666666666663E-2</v>
      </c>
      <c r="U536" s="35">
        <v>27.7</v>
      </c>
      <c r="V536" s="35">
        <f>INDEX('Počty dní'!F:J,MATCH(E536,'Počty dní'!C:C,0),4)</f>
        <v>47</v>
      </c>
      <c r="W536" s="65">
        <f t="shared" si="302"/>
        <v>1301.8999999999999</v>
      </c>
    </row>
    <row r="537" spans="1:48" x14ac:dyDescent="0.3">
      <c r="A537" s="171">
        <v>236</v>
      </c>
      <c r="B537" s="35">
        <v>2136</v>
      </c>
      <c r="C537" s="34" t="s">
        <v>18</v>
      </c>
      <c r="D537" s="103"/>
      <c r="E537" s="34" t="str">
        <f t="shared" si="296"/>
        <v>X</v>
      </c>
      <c r="F537" s="34" t="s">
        <v>111</v>
      </c>
      <c r="G537" s="34">
        <v>21</v>
      </c>
      <c r="H537" s="34" t="str">
        <f t="shared" si="297"/>
        <v>XXX130/21</v>
      </c>
      <c r="I537" s="206" t="s">
        <v>64</v>
      </c>
      <c r="J537" s="103" t="s">
        <v>64</v>
      </c>
      <c r="K537" s="104">
        <v>0.45833333333333331</v>
      </c>
      <c r="L537" s="149">
        <v>0.46180555555555558</v>
      </c>
      <c r="M537" s="102" t="s">
        <v>60</v>
      </c>
      <c r="N537" s="149">
        <v>0.49305555555555558</v>
      </c>
      <c r="O537" s="102" t="s">
        <v>21</v>
      </c>
      <c r="P537" s="35" t="str">
        <f t="shared" si="298"/>
        <v>OK</v>
      </c>
      <c r="Q537" s="36">
        <f t="shared" si="299"/>
        <v>3.125E-2</v>
      </c>
      <c r="R537" s="36">
        <f t="shared" si="300"/>
        <v>3.4722222222222654E-3</v>
      </c>
      <c r="S537" s="36">
        <f t="shared" si="301"/>
        <v>3.4722222222222265E-2</v>
      </c>
      <c r="T537" s="36">
        <f t="shared" si="303"/>
        <v>3.4722222222222099E-3</v>
      </c>
      <c r="U537" s="35">
        <v>27.7</v>
      </c>
      <c r="V537" s="35">
        <f>INDEX('Počty dní'!F:J,MATCH(E537,'Počty dní'!C:C,0),4)</f>
        <v>47</v>
      </c>
      <c r="W537" s="65">
        <f t="shared" si="302"/>
        <v>1301.8999999999999</v>
      </c>
    </row>
    <row r="538" spans="1:48" x14ac:dyDescent="0.3">
      <c r="A538" s="171">
        <v>236</v>
      </c>
      <c r="B538" s="35">
        <v>2136</v>
      </c>
      <c r="C538" s="34" t="s">
        <v>18</v>
      </c>
      <c r="D538" s="103"/>
      <c r="E538" s="34" t="str">
        <f t="shared" si="296"/>
        <v>X</v>
      </c>
      <c r="F538" s="34" t="s">
        <v>111</v>
      </c>
      <c r="G538" s="34">
        <v>24</v>
      </c>
      <c r="H538" s="34" t="str">
        <f t="shared" si="297"/>
        <v>XXX130/24</v>
      </c>
      <c r="I538" s="206" t="s">
        <v>64</v>
      </c>
      <c r="J538" s="103" t="s">
        <v>64</v>
      </c>
      <c r="K538" s="104">
        <v>0.50347222222222221</v>
      </c>
      <c r="L538" s="149">
        <v>0.50694444444444442</v>
      </c>
      <c r="M538" s="102" t="s">
        <v>21</v>
      </c>
      <c r="N538" s="149">
        <v>0.53819444444444442</v>
      </c>
      <c r="O538" s="102" t="s">
        <v>60</v>
      </c>
      <c r="P538" s="35" t="str">
        <f t="shared" si="298"/>
        <v>OK</v>
      </c>
      <c r="Q538" s="36">
        <f t="shared" si="299"/>
        <v>3.125E-2</v>
      </c>
      <c r="R538" s="36">
        <f t="shared" si="300"/>
        <v>3.4722222222222099E-3</v>
      </c>
      <c r="S538" s="36">
        <f t="shared" si="301"/>
        <v>3.472222222222221E-2</v>
      </c>
      <c r="T538" s="36">
        <f t="shared" si="303"/>
        <v>1.041666666666663E-2</v>
      </c>
      <c r="U538" s="35">
        <v>27.7</v>
      </c>
      <c r="V538" s="35">
        <f>INDEX('Počty dní'!F:J,MATCH(E538,'Počty dní'!C:C,0),4)</f>
        <v>47</v>
      </c>
      <c r="W538" s="65">
        <f t="shared" si="302"/>
        <v>1301.8999999999999</v>
      </c>
    </row>
    <row r="539" spans="1:48" x14ac:dyDescent="0.3">
      <c r="A539" s="171">
        <v>236</v>
      </c>
      <c r="B539" s="35">
        <v>2136</v>
      </c>
      <c r="C539" s="34" t="s">
        <v>18</v>
      </c>
      <c r="D539" s="103"/>
      <c r="E539" s="34" t="str">
        <f t="shared" si="296"/>
        <v>X</v>
      </c>
      <c r="F539" s="34" t="s">
        <v>111</v>
      </c>
      <c r="G539" s="34">
        <v>27</v>
      </c>
      <c r="H539" s="34" t="str">
        <f t="shared" si="297"/>
        <v>XXX130/27</v>
      </c>
      <c r="I539" s="206" t="s">
        <v>64</v>
      </c>
      <c r="J539" s="103" t="s">
        <v>64</v>
      </c>
      <c r="K539" s="104">
        <v>0.54166666666666663</v>
      </c>
      <c r="L539" s="149">
        <v>0.54513888888888895</v>
      </c>
      <c r="M539" s="102" t="s">
        <v>60</v>
      </c>
      <c r="N539" s="149">
        <v>0.57638888888888895</v>
      </c>
      <c r="O539" s="102" t="s">
        <v>21</v>
      </c>
      <c r="P539" s="35" t="str">
        <f t="shared" si="298"/>
        <v>OK</v>
      </c>
      <c r="Q539" s="36">
        <f t="shared" si="299"/>
        <v>3.125E-2</v>
      </c>
      <c r="R539" s="36">
        <f t="shared" si="300"/>
        <v>3.4722222222223209E-3</v>
      </c>
      <c r="S539" s="36">
        <f t="shared" si="301"/>
        <v>3.4722222222222321E-2</v>
      </c>
      <c r="T539" s="36">
        <f t="shared" si="303"/>
        <v>3.4722222222222099E-3</v>
      </c>
      <c r="U539" s="35">
        <v>27.7</v>
      </c>
      <c r="V539" s="35">
        <f>INDEX('Počty dní'!F:J,MATCH(E539,'Počty dní'!C:C,0),4)</f>
        <v>47</v>
      </c>
      <c r="W539" s="65">
        <f t="shared" si="302"/>
        <v>1301.8999999999999</v>
      </c>
    </row>
    <row r="540" spans="1:48" x14ac:dyDescent="0.3">
      <c r="A540" s="171">
        <v>236</v>
      </c>
      <c r="B540" s="35">
        <v>2136</v>
      </c>
      <c r="C540" s="35" t="s">
        <v>18</v>
      </c>
      <c r="D540" s="97"/>
      <c r="E540" s="35" t="str">
        <f t="shared" si="296"/>
        <v>X</v>
      </c>
      <c r="F540" s="35" t="s">
        <v>72</v>
      </c>
      <c r="G540" s="35"/>
      <c r="H540" s="35" t="str">
        <f t="shared" si="297"/>
        <v>přejezd/</v>
      </c>
      <c r="I540" s="206"/>
      <c r="J540" s="103" t="s">
        <v>64</v>
      </c>
      <c r="K540" s="99">
        <v>0.59722222222222221</v>
      </c>
      <c r="L540" s="100">
        <v>0.59722222222222221</v>
      </c>
      <c r="M540" s="102" t="str">
        <f>O539</f>
        <v>Žďár n.Sáz.,,aut.nádr.</v>
      </c>
      <c r="N540" s="100">
        <v>0.59930555555555554</v>
      </c>
      <c r="O540" s="102" t="s">
        <v>52</v>
      </c>
      <c r="P540" s="35" t="str">
        <f t="shared" si="298"/>
        <v>OK</v>
      </c>
      <c r="Q540" s="36">
        <f t="shared" si="299"/>
        <v>2.0833333333333259E-3</v>
      </c>
      <c r="R540" s="36">
        <f t="shared" si="300"/>
        <v>0</v>
      </c>
      <c r="S540" s="36">
        <f t="shared" si="301"/>
        <v>2.0833333333333259E-3</v>
      </c>
      <c r="T540" s="36">
        <f t="shared" si="303"/>
        <v>2.0833333333333259E-2</v>
      </c>
      <c r="U540" s="35">
        <v>0</v>
      </c>
      <c r="V540" s="35">
        <f>INDEX('Počty dní'!F:J,MATCH(E540,'Počty dní'!C:C,0),4)</f>
        <v>47</v>
      </c>
      <c r="W540" s="65">
        <f>V540*U540</f>
        <v>0</v>
      </c>
      <c r="AL540" s="24"/>
      <c r="AM540" s="24"/>
      <c r="AP540" s="7"/>
      <c r="AQ540" s="7"/>
      <c r="AR540" s="7"/>
      <c r="AS540" s="7"/>
      <c r="AT540" s="7"/>
      <c r="AU540" s="25"/>
      <c r="AV540" s="25"/>
    </row>
    <row r="541" spans="1:48" x14ac:dyDescent="0.3">
      <c r="A541" s="171">
        <v>236</v>
      </c>
      <c r="B541" s="35">
        <v>2136</v>
      </c>
      <c r="C541" s="34" t="s">
        <v>18</v>
      </c>
      <c r="D541" s="103"/>
      <c r="E541" s="34" t="str">
        <f t="shared" si="296"/>
        <v>X</v>
      </c>
      <c r="F541" s="34" t="s">
        <v>111</v>
      </c>
      <c r="G541" s="34">
        <v>32</v>
      </c>
      <c r="H541" s="34" t="str">
        <f t="shared" si="297"/>
        <v>XXX130/32</v>
      </c>
      <c r="I541" s="206" t="s">
        <v>64</v>
      </c>
      <c r="J541" s="103" t="s">
        <v>64</v>
      </c>
      <c r="K541" s="104">
        <v>0.59930555555555554</v>
      </c>
      <c r="L541" s="149">
        <v>0.60416666666666663</v>
      </c>
      <c r="M541" s="102" t="s">
        <v>52</v>
      </c>
      <c r="N541" s="149">
        <v>0.64236111111111105</v>
      </c>
      <c r="O541" s="102" t="s">
        <v>60</v>
      </c>
      <c r="P541" s="35" t="str">
        <f t="shared" si="298"/>
        <v>OK</v>
      </c>
      <c r="Q541" s="36">
        <f t="shared" si="299"/>
        <v>3.819444444444442E-2</v>
      </c>
      <c r="R541" s="36">
        <f t="shared" si="300"/>
        <v>4.8611111111110938E-3</v>
      </c>
      <c r="S541" s="36">
        <f t="shared" si="301"/>
        <v>4.3055555555555514E-2</v>
      </c>
      <c r="T541" s="36">
        <f t="shared" si="303"/>
        <v>0</v>
      </c>
      <c r="U541" s="35">
        <v>29</v>
      </c>
      <c r="V541" s="35">
        <f>INDEX('Počty dní'!F:J,MATCH(E541,'Počty dní'!C:C,0),4)</f>
        <v>47</v>
      </c>
      <c r="W541" s="65">
        <f t="shared" si="302"/>
        <v>1363</v>
      </c>
    </row>
    <row r="542" spans="1:48" x14ac:dyDescent="0.3">
      <c r="A542" s="171">
        <v>236</v>
      </c>
      <c r="B542" s="35">
        <v>2136</v>
      </c>
      <c r="C542" s="34" t="s">
        <v>18</v>
      </c>
      <c r="D542" s="103"/>
      <c r="E542" s="34" t="str">
        <f t="shared" si="296"/>
        <v>X</v>
      </c>
      <c r="F542" s="34" t="s">
        <v>111</v>
      </c>
      <c r="G542" s="34">
        <v>35</v>
      </c>
      <c r="H542" s="34" t="str">
        <f t="shared" si="297"/>
        <v>XXX130/35</v>
      </c>
      <c r="I542" s="206" t="s">
        <v>64</v>
      </c>
      <c r="J542" s="103" t="s">
        <v>64</v>
      </c>
      <c r="K542" s="104">
        <v>0.64583333333333337</v>
      </c>
      <c r="L542" s="149">
        <v>0.64930555555555558</v>
      </c>
      <c r="M542" s="102" t="s">
        <v>60</v>
      </c>
      <c r="N542" s="149">
        <v>0.68055555555555547</v>
      </c>
      <c r="O542" s="102" t="s">
        <v>21</v>
      </c>
      <c r="P542" s="35" t="str">
        <f t="shared" si="298"/>
        <v>OK</v>
      </c>
      <c r="Q542" s="36">
        <f t="shared" si="299"/>
        <v>3.1249999999999889E-2</v>
      </c>
      <c r="R542" s="36">
        <f t="shared" si="300"/>
        <v>3.4722222222222099E-3</v>
      </c>
      <c r="S542" s="36">
        <f t="shared" si="301"/>
        <v>3.4722222222222099E-2</v>
      </c>
      <c r="T542" s="36">
        <f t="shared" si="303"/>
        <v>3.4722222222223209E-3</v>
      </c>
      <c r="U542" s="35">
        <v>27.7</v>
      </c>
      <c r="V542" s="35">
        <f>INDEX('Počty dní'!F:J,MATCH(E542,'Počty dní'!C:C,0),4)</f>
        <v>47</v>
      </c>
      <c r="W542" s="65">
        <f t="shared" si="302"/>
        <v>1301.8999999999999</v>
      </c>
    </row>
    <row r="543" spans="1:48" s="2" customFormat="1" x14ac:dyDescent="0.3">
      <c r="A543" s="171">
        <v>236</v>
      </c>
      <c r="B543" s="35">
        <v>2136</v>
      </c>
      <c r="C543" s="98" t="s">
        <v>18</v>
      </c>
      <c r="D543" s="130"/>
      <c r="E543" s="98" t="str">
        <f>CONCATENATE(C543,D543)</f>
        <v>X</v>
      </c>
      <c r="F543" s="34" t="s">
        <v>128</v>
      </c>
      <c r="G543" s="98">
        <v>21</v>
      </c>
      <c r="H543" s="98" t="str">
        <f>CONCATENATE(F543,"/",G543)</f>
        <v>XXX157/21</v>
      </c>
      <c r="I543" s="208" t="s">
        <v>65</v>
      </c>
      <c r="J543" s="103" t="s">
        <v>64</v>
      </c>
      <c r="K543" s="136">
        <v>0.73333333333333339</v>
      </c>
      <c r="L543" s="137">
        <v>0.73611111111111116</v>
      </c>
      <c r="M543" s="98" t="s">
        <v>21</v>
      </c>
      <c r="N543" s="137">
        <v>0.76250000000000007</v>
      </c>
      <c r="O543" s="98" t="s">
        <v>75</v>
      </c>
      <c r="P543" s="35" t="str">
        <f t="shared" si="298"/>
        <v>OK</v>
      </c>
      <c r="Q543" s="36">
        <f t="shared" si="299"/>
        <v>2.6388888888888906E-2</v>
      </c>
      <c r="R543" s="36">
        <f t="shared" si="300"/>
        <v>2.7777777777777679E-3</v>
      </c>
      <c r="S543" s="36">
        <f t="shared" si="301"/>
        <v>2.9166666666666674E-2</v>
      </c>
      <c r="T543" s="36">
        <f t="shared" si="303"/>
        <v>5.2777777777777923E-2</v>
      </c>
      <c r="U543" s="35">
        <v>20.2</v>
      </c>
      <c r="V543" s="35">
        <f>INDEX('Počty dní'!F:J,MATCH(E543,'Počty dní'!C:C,0),4)</f>
        <v>47</v>
      </c>
      <c r="W543" s="66">
        <f>V543*U543</f>
        <v>949.4</v>
      </c>
      <c r="X543"/>
    </row>
    <row r="544" spans="1:48" x14ac:dyDescent="0.3">
      <c r="A544" s="171">
        <v>236</v>
      </c>
      <c r="B544" s="35">
        <v>2136</v>
      </c>
      <c r="C544" s="35" t="s">
        <v>18</v>
      </c>
      <c r="D544" s="103"/>
      <c r="E544" s="98" t="str">
        <f>CONCATENATE(C544,D544)</f>
        <v>X</v>
      </c>
      <c r="F544" s="34" t="s">
        <v>128</v>
      </c>
      <c r="G544" s="34">
        <v>24</v>
      </c>
      <c r="H544" s="35" t="str">
        <f>CONCATENATE(F544,"/",G544)</f>
        <v>XXX157/24</v>
      </c>
      <c r="I544" s="206" t="s">
        <v>65</v>
      </c>
      <c r="J544" s="103" t="s">
        <v>64</v>
      </c>
      <c r="K544" s="134">
        <v>0.80347222222222225</v>
      </c>
      <c r="L544" s="135">
        <v>0.80555555555555547</v>
      </c>
      <c r="M544" s="102" t="s">
        <v>75</v>
      </c>
      <c r="N544" s="135">
        <v>0.83194444444444438</v>
      </c>
      <c r="O544" s="102" t="s">
        <v>21</v>
      </c>
      <c r="P544" s="35" t="str">
        <f t="shared" si="298"/>
        <v>OK</v>
      </c>
      <c r="Q544" s="36">
        <f t="shared" si="299"/>
        <v>2.6388888888888906E-2</v>
      </c>
      <c r="R544" s="36">
        <f t="shared" si="300"/>
        <v>2.0833333333332149E-3</v>
      </c>
      <c r="S544" s="36">
        <f t="shared" si="301"/>
        <v>2.8472222222222121E-2</v>
      </c>
      <c r="T544" s="36">
        <f t="shared" si="303"/>
        <v>4.0972222222222188E-2</v>
      </c>
      <c r="U544" s="34">
        <v>20.2</v>
      </c>
      <c r="V544" s="35">
        <f>INDEX('Počty dní'!F:J,MATCH(E544,'Počty dní'!C:C,0),4)</f>
        <v>47</v>
      </c>
      <c r="W544" s="66">
        <f>V544*U544</f>
        <v>949.4</v>
      </c>
    </row>
    <row r="545" spans="1:23" x14ac:dyDescent="0.3">
      <c r="A545" s="171">
        <v>236</v>
      </c>
      <c r="B545" s="35">
        <v>2136</v>
      </c>
      <c r="C545" s="34" t="s">
        <v>18</v>
      </c>
      <c r="D545" s="103"/>
      <c r="E545" s="34" t="str">
        <f>CONCATENATE(C545,D545)</f>
        <v>X</v>
      </c>
      <c r="F545" s="34" t="s">
        <v>111</v>
      </c>
      <c r="G545" s="34">
        <v>46</v>
      </c>
      <c r="H545" s="34" t="str">
        <f>CONCATENATE(F545,"/",G545)</f>
        <v>XXX130/46</v>
      </c>
      <c r="I545" s="206" t="s">
        <v>65</v>
      </c>
      <c r="J545" s="103" t="s">
        <v>64</v>
      </c>
      <c r="K545" s="104">
        <v>0.83680555555555547</v>
      </c>
      <c r="L545" s="149">
        <v>0.84027777777777779</v>
      </c>
      <c r="M545" s="102" t="s">
        <v>21</v>
      </c>
      <c r="N545" s="149">
        <v>0.86805555555555547</v>
      </c>
      <c r="O545" s="102" t="s">
        <v>60</v>
      </c>
      <c r="P545" s="35" t="str">
        <f t="shared" si="298"/>
        <v>OK</v>
      </c>
      <c r="Q545" s="36">
        <f t="shared" si="299"/>
        <v>2.7777777777777679E-2</v>
      </c>
      <c r="R545" s="36">
        <f t="shared" si="300"/>
        <v>3.4722222222223209E-3</v>
      </c>
      <c r="S545" s="36">
        <f t="shared" si="301"/>
        <v>3.125E-2</v>
      </c>
      <c r="T545" s="36">
        <f t="shared" si="303"/>
        <v>4.8611111111110938E-3</v>
      </c>
      <c r="U545" s="35">
        <v>27.7</v>
      </c>
      <c r="V545" s="35">
        <f>INDEX('Počty dní'!F:J,MATCH(E545,'Počty dní'!C:C,0),4)</f>
        <v>47</v>
      </c>
      <c r="W545" s="65">
        <f>V545*U545</f>
        <v>1301.8999999999999</v>
      </c>
    </row>
    <row r="546" spans="1:23" x14ac:dyDescent="0.3">
      <c r="A546" s="171">
        <v>236</v>
      </c>
      <c r="B546" s="35">
        <v>2136</v>
      </c>
      <c r="C546" s="34" t="s">
        <v>18</v>
      </c>
      <c r="D546" s="103"/>
      <c r="E546" s="34" t="str">
        <f>CONCATENATE(C546,D546)</f>
        <v>X</v>
      </c>
      <c r="F546" s="34" t="s">
        <v>111</v>
      </c>
      <c r="G546" s="34">
        <v>47</v>
      </c>
      <c r="H546" s="34" t="str">
        <f>CONCATENATE(F546,"/",G546)</f>
        <v>XXX130/47</v>
      </c>
      <c r="I546" s="206" t="s">
        <v>65</v>
      </c>
      <c r="J546" s="103" t="s">
        <v>64</v>
      </c>
      <c r="K546" s="104">
        <v>0.86805555555555547</v>
      </c>
      <c r="L546" s="149">
        <v>0.87152777777777779</v>
      </c>
      <c r="M546" s="102" t="s">
        <v>60</v>
      </c>
      <c r="N546" s="149">
        <v>0.90277777777777779</v>
      </c>
      <c r="O546" s="102" t="s">
        <v>52</v>
      </c>
      <c r="P546" s="35" t="str">
        <f t="shared" si="298"/>
        <v>OK</v>
      </c>
      <c r="Q546" s="36">
        <f t="shared" si="299"/>
        <v>3.125E-2</v>
      </c>
      <c r="R546" s="36">
        <f t="shared" si="300"/>
        <v>3.4722222222223209E-3</v>
      </c>
      <c r="S546" s="36">
        <f t="shared" si="301"/>
        <v>3.4722222222222321E-2</v>
      </c>
      <c r="T546" s="36">
        <f t="shared" si="303"/>
        <v>0</v>
      </c>
      <c r="U546" s="35">
        <v>29.5</v>
      </c>
      <c r="V546" s="35">
        <f>INDEX('Počty dní'!F:J,MATCH(E546,'Počty dní'!C:C,0),4)</f>
        <v>47</v>
      </c>
      <c r="W546" s="65">
        <f>V546*U546</f>
        <v>1386.5</v>
      </c>
    </row>
    <row r="547" spans="1:23" ht="15" thickBot="1" x14ac:dyDescent="0.35">
      <c r="A547" s="172">
        <v>236</v>
      </c>
      <c r="B547" s="37">
        <v>2136</v>
      </c>
      <c r="C547" s="75" t="s">
        <v>18</v>
      </c>
      <c r="D547" s="151"/>
      <c r="E547" s="75" t="str">
        <f>CONCATENATE(C547,D547)</f>
        <v>X</v>
      </c>
      <c r="F547" s="75" t="s">
        <v>111</v>
      </c>
      <c r="G547" s="75">
        <v>48</v>
      </c>
      <c r="H547" s="75" t="str">
        <f>CONCATENATE(F547,"/",G547)</f>
        <v>XXX130/48</v>
      </c>
      <c r="I547" s="211" t="s">
        <v>65</v>
      </c>
      <c r="J547" s="151" t="s">
        <v>64</v>
      </c>
      <c r="K547" s="173">
        <v>0.92708333333333337</v>
      </c>
      <c r="L547" s="152">
        <v>0.92708333333333337</v>
      </c>
      <c r="M547" s="113" t="s">
        <v>52</v>
      </c>
      <c r="N547" s="152">
        <v>0.96180555555555547</v>
      </c>
      <c r="O547" s="113" t="s">
        <v>60</v>
      </c>
      <c r="P547" s="75"/>
      <c r="Q547" s="68">
        <f t="shared" si="299"/>
        <v>3.4722222222222099E-2</v>
      </c>
      <c r="R547" s="68">
        <f t="shared" si="300"/>
        <v>0</v>
      </c>
      <c r="S547" s="68">
        <f t="shared" si="301"/>
        <v>3.4722222222222099E-2</v>
      </c>
      <c r="T547" s="68">
        <f t="shared" si="303"/>
        <v>2.430555555555558E-2</v>
      </c>
      <c r="U547" s="37">
        <v>29.5</v>
      </c>
      <c r="V547" s="37">
        <f>INDEX('Počty dní'!F:J,MATCH(E547,'Počty dní'!C:C,0),4)</f>
        <v>47</v>
      </c>
      <c r="W547" s="69">
        <f>V547*U547</f>
        <v>1386.5</v>
      </c>
    </row>
    <row r="548" spans="1:23" ht="15" thickBot="1" x14ac:dyDescent="0.35">
      <c r="A548" s="115" t="str">
        <f ca="1">CONCATENATE(INDIRECT("R[-3]C[0]",FALSE),"celkem")</f>
        <v>236celkem</v>
      </c>
      <c r="B548" s="70"/>
      <c r="C548" s="70" t="str">
        <f ca="1">INDIRECT("R[-1]C[12]",FALSE)</f>
        <v>Bystřice n.Pern.,,aut.nádr.</v>
      </c>
      <c r="D548" s="80"/>
      <c r="E548" s="70"/>
      <c r="F548" s="80"/>
      <c r="G548" s="70"/>
      <c r="H548" s="116"/>
      <c r="I548" s="117"/>
      <c r="J548" s="118" t="str">
        <f ca="1">INDIRECT("R[-3]C[0]",FALSE)</f>
        <v>V</v>
      </c>
      <c r="K548" s="119"/>
      <c r="L548" s="120"/>
      <c r="M548" s="121"/>
      <c r="N548" s="120"/>
      <c r="O548" s="122"/>
      <c r="P548" s="70"/>
      <c r="Q548" s="71">
        <f>SUM(Q531:Q547)</f>
        <v>0.50972222222222185</v>
      </c>
      <c r="R548" s="71">
        <f>SUM(R531:R547)</f>
        <v>5.0000000000000211E-2</v>
      </c>
      <c r="S548" s="71">
        <f>SUM(S531:S547)</f>
        <v>0.55972222222222201</v>
      </c>
      <c r="T548" s="71">
        <f>SUM(T531:T547)</f>
        <v>0.2145833333333334</v>
      </c>
      <c r="U548" s="72">
        <f>SUM(U531:U547)</f>
        <v>435.69999999999993</v>
      </c>
      <c r="V548" s="73"/>
      <c r="W548" s="74">
        <f>SUM(W531:W547)</f>
        <v>20477.899999999998</v>
      </c>
    </row>
    <row r="549" spans="1:23" x14ac:dyDescent="0.3">
      <c r="C549" s="43"/>
      <c r="D549" s="147"/>
      <c r="E549" s="43"/>
      <c r="L549" s="139"/>
      <c r="M549" s="141"/>
      <c r="N549" s="139"/>
      <c r="O549" s="141"/>
    </row>
    <row r="550" spans="1:23" ht="15" thickBot="1" x14ac:dyDescent="0.35">
      <c r="C550" s="43"/>
      <c r="D550" s="147"/>
      <c r="E550" s="43"/>
      <c r="L550" s="139"/>
      <c r="M550" s="141"/>
      <c r="N550" s="139"/>
      <c r="O550" s="141"/>
    </row>
    <row r="551" spans="1:23" x14ac:dyDescent="0.3">
      <c r="A551" s="89">
        <v>237</v>
      </c>
      <c r="B551" s="32">
        <v>2137</v>
      </c>
      <c r="C551" s="32" t="s">
        <v>18</v>
      </c>
      <c r="D551" s="90"/>
      <c r="E551" s="32" t="str">
        <f t="shared" ref="E551:E560" si="304">CONCATENATE(C551,D551)</f>
        <v>X</v>
      </c>
      <c r="F551" s="32" t="s">
        <v>111</v>
      </c>
      <c r="G551" s="32">
        <v>2</v>
      </c>
      <c r="H551" s="32" t="str">
        <f t="shared" ref="H551:H560" si="305">CONCATENATE(F551,"/",G551)</f>
        <v>XXX130/2</v>
      </c>
      <c r="I551" s="204" t="s">
        <v>65</v>
      </c>
      <c r="J551" s="90" t="s">
        <v>64</v>
      </c>
      <c r="K551" s="169">
        <v>0.19027777777777777</v>
      </c>
      <c r="L551" s="170">
        <v>0.19097222222222221</v>
      </c>
      <c r="M551" s="184" t="s">
        <v>19</v>
      </c>
      <c r="N551" s="170">
        <v>0.20486111111111113</v>
      </c>
      <c r="O551" s="95" t="s">
        <v>60</v>
      </c>
      <c r="P551" s="32" t="str">
        <f t="shared" ref="P551:P559" si="306">IF(M552=O551,"OK","POZOR")</f>
        <v>OK</v>
      </c>
      <c r="Q551" s="67">
        <f t="shared" ref="Q551:Q560" si="307">IF(ISNUMBER(G551),N551-L551,IF(F551="přejezd",N551-L551,0))</f>
        <v>1.3888888888888923E-2</v>
      </c>
      <c r="R551" s="67">
        <f t="shared" ref="R551:R560" si="308">IF(ISNUMBER(G551),L551-K551,0)</f>
        <v>6.9444444444444198E-4</v>
      </c>
      <c r="S551" s="67">
        <f t="shared" ref="S551:S560" si="309">Q551+R551</f>
        <v>1.4583333333333365E-2</v>
      </c>
      <c r="T551" s="67"/>
      <c r="U551" s="32">
        <v>15.2</v>
      </c>
      <c r="V551" s="32">
        <f>INDEX('Počty dní'!F:J,MATCH(E551,'Počty dní'!C:C,0),4)</f>
        <v>47</v>
      </c>
      <c r="W551" s="33">
        <f t="shared" ref="W551:W560" si="310">V551*U551</f>
        <v>714.4</v>
      </c>
    </row>
    <row r="552" spans="1:23" x14ac:dyDescent="0.3">
      <c r="A552" s="171">
        <v>237</v>
      </c>
      <c r="B552" s="35">
        <v>2137</v>
      </c>
      <c r="C552" s="34" t="s">
        <v>18</v>
      </c>
      <c r="D552" s="103"/>
      <c r="E552" s="34" t="str">
        <f t="shared" si="304"/>
        <v>X</v>
      </c>
      <c r="F552" s="34" t="s">
        <v>111</v>
      </c>
      <c r="G552" s="34">
        <v>3</v>
      </c>
      <c r="H552" s="34" t="str">
        <f t="shared" si="305"/>
        <v>XXX130/3</v>
      </c>
      <c r="I552" s="206" t="s">
        <v>64</v>
      </c>
      <c r="J552" s="103" t="s">
        <v>64</v>
      </c>
      <c r="K552" s="104">
        <v>0.20833333333333334</v>
      </c>
      <c r="L552" s="105">
        <v>0.21180555555555555</v>
      </c>
      <c r="M552" s="185" t="s">
        <v>60</v>
      </c>
      <c r="N552" s="105">
        <v>0.24305555555555555</v>
      </c>
      <c r="O552" s="102" t="s">
        <v>21</v>
      </c>
      <c r="P552" s="35" t="str">
        <f t="shared" si="306"/>
        <v>OK</v>
      </c>
      <c r="Q552" s="36">
        <f t="shared" si="307"/>
        <v>3.125E-2</v>
      </c>
      <c r="R552" s="36">
        <f t="shared" si="308"/>
        <v>3.4722222222222099E-3</v>
      </c>
      <c r="S552" s="36">
        <f t="shared" si="309"/>
        <v>3.472222222222221E-2</v>
      </c>
      <c r="T552" s="36">
        <f t="shared" ref="T552:T560" si="311">K552-N551</f>
        <v>3.4722222222222099E-3</v>
      </c>
      <c r="U552" s="35">
        <v>27.7</v>
      </c>
      <c r="V552" s="35">
        <f>INDEX('Počty dní'!F:J,MATCH(E552,'Počty dní'!C:C,0),4)</f>
        <v>47</v>
      </c>
      <c r="W552" s="65">
        <f t="shared" si="310"/>
        <v>1301.8999999999999</v>
      </c>
    </row>
    <row r="553" spans="1:23" x14ac:dyDescent="0.3">
      <c r="A553" s="171">
        <v>237</v>
      </c>
      <c r="B553" s="35">
        <v>2137</v>
      </c>
      <c r="C553" s="34" t="s">
        <v>18</v>
      </c>
      <c r="D553" s="103"/>
      <c r="E553" s="34" t="str">
        <f t="shared" si="304"/>
        <v>X</v>
      </c>
      <c r="F553" s="34" t="s">
        <v>111</v>
      </c>
      <c r="G553" s="34">
        <v>8</v>
      </c>
      <c r="H553" s="34" t="str">
        <f t="shared" si="305"/>
        <v>XXX130/8</v>
      </c>
      <c r="I553" s="206" t="s">
        <v>64</v>
      </c>
      <c r="J553" s="103" t="s">
        <v>64</v>
      </c>
      <c r="K553" s="104">
        <v>0.25347222222222221</v>
      </c>
      <c r="L553" s="105">
        <v>0.25694444444444448</v>
      </c>
      <c r="M553" s="185" t="s">
        <v>21</v>
      </c>
      <c r="N553" s="105">
        <v>0.28819444444444448</v>
      </c>
      <c r="O553" s="102" t="s">
        <v>60</v>
      </c>
      <c r="P553" s="35" t="str">
        <f t="shared" si="306"/>
        <v>OK</v>
      </c>
      <c r="Q553" s="36">
        <f t="shared" si="307"/>
        <v>3.125E-2</v>
      </c>
      <c r="R553" s="36">
        <f t="shared" si="308"/>
        <v>3.4722222222222654E-3</v>
      </c>
      <c r="S553" s="36">
        <f t="shared" si="309"/>
        <v>3.4722222222222265E-2</v>
      </c>
      <c r="T553" s="36">
        <f t="shared" si="311"/>
        <v>1.0416666666666657E-2</v>
      </c>
      <c r="U553" s="35">
        <v>27.7</v>
      </c>
      <c r="V553" s="35">
        <f>INDEX('Počty dní'!F:J,MATCH(E553,'Počty dní'!C:C,0),4)</f>
        <v>47</v>
      </c>
      <c r="W553" s="65">
        <f t="shared" si="310"/>
        <v>1301.8999999999999</v>
      </c>
    </row>
    <row r="554" spans="1:23" x14ac:dyDescent="0.3">
      <c r="A554" s="171">
        <v>237</v>
      </c>
      <c r="B554" s="35">
        <v>2137</v>
      </c>
      <c r="C554" s="34" t="s">
        <v>18</v>
      </c>
      <c r="D554" s="103"/>
      <c r="E554" s="34" t="str">
        <f t="shared" si="304"/>
        <v>X</v>
      </c>
      <c r="F554" s="34" t="s">
        <v>111</v>
      </c>
      <c r="G554" s="34">
        <v>11</v>
      </c>
      <c r="H554" s="34" t="str">
        <f t="shared" si="305"/>
        <v>XXX130/11</v>
      </c>
      <c r="I554" s="206" t="s">
        <v>64</v>
      </c>
      <c r="J554" s="103" t="s">
        <v>64</v>
      </c>
      <c r="K554" s="104">
        <v>0.29166666666666669</v>
      </c>
      <c r="L554" s="105">
        <v>0.2951388888888889</v>
      </c>
      <c r="M554" s="185" t="s">
        <v>60</v>
      </c>
      <c r="N554" s="105">
        <v>0.3263888888888889</v>
      </c>
      <c r="O554" s="102" t="s">
        <v>21</v>
      </c>
      <c r="P554" s="35" t="str">
        <f t="shared" si="306"/>
        <v>OK</v>
      </c>
      <c r="Q554" s="36">
        <f t="shared" si="307"/>
        <v>3.125E-2</v>
      </c>
      <c r="R554" s="36">
        <f t="shared" si="308"/>
        <v>3.4722222222222099E-3</v>
      </c>
      <c r="S554" s="36">
        <f t="shared" si="309"/>
        <v>3.472222222222221E-2</v>
      </c>
      <c r="T554" s="36">
        <f t="shared" si="311"/>
        <v>3.4722222222222099E-3</v>
      </c>
      <c r="U554" s="35">
        <v>27.7</v>
      </c>
      <c r="V554" s="35">
        <f>INDEX('Počty dní'!F:J,MATCH(E554,'Počty dní'!C:C,0),4)</f>
        <v>47</v>
      </c>
      <c r="W554" s="65">
        <f t="shared" si="310"/>
        <v>1301.8999999999999</v>
      </c>
    </row>
    <row r="555" spans="1:23" x14ac:dyDescent="0.3">
      <c r="A555" s="171">
        <v>237</v>
      </c>
      <c r="B555" s="35">
        <v>2137</v>
      </c>
      <c r="C555" s="34" t="s">
        <v>18</v>
      </c>
      <c r="D555" s="103"/>
      <c r="E555" s="34" t="str">
        <f t="shared" si="304"/>
        <v>X</v>
      </c>
      <c r="F555" s="34" t="s">
        <v>111</v>
      </c>
      <c r="G555" s="34">
        <v>16</v>
      </c>
      <c r="H555" s="34" t="str">
        <f t="shared" si="305"/>
        <v>XXX130/16</v>
      </c>
      <c r="I555" s="206" t="s">
        <v>64</v>
      </c>
      <c r="J555" s="103" t="s">
        <v>64</v>
      </c>
      <c r="K555" s="104">
        <v>0.33680555555555558</v>
      </c>
      <c r="L555" s="105">
        <v>0.34027777777777773</v>
      </c>
      <c r="M555" s="185" t="s">
        <v>21</v>
      </c>
      <c r="N555" s="105">
        <v>0.37152777777777773</v>
      </c>
      <c r="O555" s="102" t="s">
        <v>60</v>
      </c>
      <c r="P555" s="35" t="str">
        <f t="shared" si="306"/>
        <v>OK</v>
      </c>
      <c r="Q555" s="36">
        <f t="shared" si="307"/>
        <v>3.125E-2</v>
      </c>
      <c r="R555" s="36">
        <f t="shared" si="308"/>
        <v>3.4722222222221544E-3</v>
      </c>
      <c r="S555" s="36">
        <f t="shared" si="309"/>
        <v>3.4722222222222154E-2</v>
      </c>
      <c r="T555" s="36">
        <f t="shared" si="311"/>
        <v>1.0416666666666685E-2</v>
      </c>
      <c r="U555" s="35">
        <v>27.7</v>
      </c>
      <c r="V555" s="35">
        <f>INDEX('Počty dní'!F:J,MATCH(E555,'Počty dní'!C:C,0),4)</f>
        <v>47</v>
      </c>
      <c r="W555" s="65">
        <f t="shared" si="310"/>
        <v>1301.8999999999999</v>
      </c>
    </row>
    <row r="556" spans="1:23" x14ac:dyDescent="0.3">
      <c r="A556" s="171">
        <v>237</v>
      </c>
      <c r="B556" s="35">
        <v>2137</v>
      </c>
      <c r="C556" s="34" t="s">
        <v>18</v>
      </c>
      <c r="D556" s="103"/>
      <c r="E556" s="34" t="str">
        <f t="shared" si="304"/>
        <v>X</v>
      </c>
      <c r="F556" s="34" t="s">
        <v>111</v>
      </c>
      <c r="G556" s="34">
        <v>25</v>
      </c>
      <c r="H556" s="34" t="str">
        <f t="shared" si="305"/>
        <v>XXX130/25</v>
      </c>
      <c r="I556" s="206" t="s">
        <v>64</v>
      </c>
      <c r="J556" s="103" t="s">
        <v>64</v>
      </c>
      <c r="K556" s="104">
        <v>0.52083333333333337</v>
      </c>
      <c r="L556" s="105">
        <v>0.52430555555555558</v>
      </c>
      <c r="M556" s="185" t="s">
        <v>60</v>
      </c>
      <c r="N556" s="105">
        <v>0.55902777777777779</v>
      </c>
      <c r="O556" s="102" t="s">
        <v>52</v>
      </c>
      <c r="P556" s="35" t="str">
        <f t="shared" si="306"/>
        <v>OK</v>
      </c>
      <c r="Q556" s="36">
        <f t="shared" si="307"/>
        <v>3.472222222222221E-2</v>
      </c>
      <c r="R556" s="36">
        <f t="shared" si="308"/>
        <v>3.4722222222222099E-3</v>
      </c>
      <c r="S556" s="36">
        <f t="shared" si="309"/>
        <v>3.819444444444442E-2</v>
      </c>
      <c r="T556" s="36">
        <f t="shared" si="311"/>
        <v>0.14930555555555564</v>
      </c>
      <c r="U556" s="35">
        <v>29</v>
      </c>
      <c r="V556" s="35">
        <f>INDEX('Počty dní'!F:J,MATCH(E556,'Počty dní'!C:C,0),4)</f>
        <v>47</v>
      </c>
      <c r="W556" s="65">
        <f t="shared" si="310"/>
        <v>1363</v>
      </c>
    </row>
    <row r="557" spans="1:23" x14ac:dyDescent="0.3">
      <c r="A557" s="171">
        <v>237</v>
      </c>
      <c r="B557" s="35">
        <v>2137</v>
      </c>
      <c r="C557" s="34" t="s">
        <v>18</v>
      </c>
      <c r="D557" s="103"/>
      <c r="E557" s="34" t="str">
        <f t="shared" si="304"/>
        <v>X</v>
      </c>
      <c r="F557" s="34" t="s">
        <v>111</v>
      </c>
      <c r="G557" s="34">
        <v>28</v>
      </c>
      <c r="H557" s="34" t="str">
        <f t="shared" si="305"/>
        <v>XXX130/28</v>
      </c>
      <c r="I557" s="206" t="s">
        <v>64</v>
      </c>
      <c r="J557" s="103" t="s">
        <v>64</v>
      </c>
      <c r="K557" s="104">
        <v>0.56041666666666667</v>
      </c>
      <c r="L557" s="105">
        <v>0.5625</v>
      </c>
      <c r="M557" s="185" t="s">
        <v>52</v>
      </c>
      <c r="N557" s="105">
        <v>0.60069444444444442</v>
      </c>
      <c r="O557" s="102" t="s">
        <v>60</v>
      </c>
      <c r="P557" s="35" t="str">
        <f t="shared" si="306"/>
        <v>OK</v>
      </c>
      <c r="Q557" s="36">
        <f t="shared" si="307"/>
        <v>3.819444444444442E-2</v>
      </c>
      <c r="R557" s="36">
        <f t="shared" si="308"/>
        <v>2.0833333333333259E-3</v>
      </c>
      <c r="S557" s="36">
        <f t="shared" si="309"/>
        <v>4.0277777777777746E-2</v>
      </c>
      <c r="T557" s="36">
        <f t="shared" si="311"/>
        <v>1.388888888888884E-3</v>
      </c>
      <c r="U557" s="35">
        <v>29</v>
      </c>
      <c r="V557" s="35">
        <f>INDEX('Počty dní'!F:J,MATCH(E557,'Počty dní'!C:C,0),4)</f>
        <v>47</v>
      </c>
      <c r="W557" s="65">
        <f t="shared" si="310"/>
        <v>1363</v>
      </c>
    </row>
    <row r="558" spans="1:23" x14ac:dyDescent="0.3">
      <c r="A558" s="171">
        <v>237</v>
      </c>
      <c r="B558" s="35">
        <v>2137</v>
      </c>
      <c r="C558" s="34" t="s">
        <v>18</v>
      </c>
      <c r="D558" s="103"/>
      <c r="E558" s="34" t="str">
        <f t="shared" si="304"/>
        <v>X</v>
      </c>
      <c r="F558" s="34" t="s">
        <v>111</v>
      </c>
      <c r="G558" s="34">
        <v>31</v>
      </c>
      <c r="H558" s="34" t="str">
        <f t="shared" si="305"/>
        <v>XXX130/31</v>
      </c>
      <c r="I558" s="206" t="s">
        <v>64</v>
      </c>
      <c r="J558" s="103" t="s">
        <v>64</v>
      </c>
      <c r="K558" s="104">
        <v>0.60416666666666663</v>
      </c>
      <c r="L558" s="105">
        <v>0.60763888888888895</v>
      </c>
      <c r="M558" s="185" t="s">
        <v>60</v>
      </c>
      <c r="N558" s="105">
        <v>0.63888888888888895</v>
      </c>
      <c r="O558" s="102" t="s">
        <v>21</v>
      </c>
      <c r="P558" s="35" t="str">
        <f t="shared" si="306"/>
        <v>OK</v>
      </c>
      <c r="Q558" s="36">
        <f t="shared" si="307"/>
        <v>3.125E-2</v>
      </c>
      <c r="R558" s="36">
        <f t="shared" si="308"/>
        <v>3.4722222222223209E-3</v>
      </c>
      <c r="S558" s="36">
        <f t="shared" si="309"/>
        <v>3.4722222222222321E-2</v>
      </c>
      <c r="T558" s="36">
        <f t="shared" si="311"/>
        <v>3.4722222222222099E-3</v>
      </c>
      <c r="U558" s="35">
        <v>27.7</v>
      </c>
      <c r="V558" s="35">
        <f>INDEX('Počty dní'!F:J,MATCH(E558,'Počty dní'!C:C,0),4)</f>
        <v>47</v>
      </c>
      <c r="W558" s="65">
        <f t="shared" si="310"/>
        <v>1301.8999999999999</v>
      </c>
    </row>
    <row r="559" spans="1:23" x14ac:dyDescent="0.3">
      <c r="A559" s="171">
        <v>237</v>
      </c>
      <c r="B559" s="35">
        <v>2137</v>
      </c>
      <c r="C559" s="34" t="s">
        <v>18</v>
      </c>
      <c r="D559" s="103"/>
      <c r="E559" s="34" t="str">
        <f t="shared" si="304"/>
        <v>X</v>
      </c>
      <c r="F559" s="34" t="s">
        <v>111</v>
      </c>
      <c r="G559" s="34">
        <v>36</v>
      </c>
      <c r="H559" s="34" t="str">
        <f t="shared" si="305"/>
        <v>XXX130/36</v>
      </c>
      <c r="I559" s="206" t="s">
        <v>64</v>
      </c>
      <c r="J559" s="103" t="s">
        <v>64</v>
      </c>
      <c r="K559" s="104">
        <v>0.64930555555555558</v>
      </c>
      <c r="L559" s="105">
        <v>0.65277777777777779</v>
      </c>
      <c r="M559" s="185" t="s">
        <v>21</v>
      </c>
      <c r="N559" s="105">
        <v>0.68402777777777779</v>
      </c>
      <c r="O559" s="102" t="s">
        <v>60</v>
      </c>
      <c r="P559" s="35" t="str">
        <f t="shared" si="306"/>
        <v>OK</v>
      </c>
      <c r="Q559" s="36">
        <f t="shared" si="307"/>
        <v>3.125E-2</v>
      </c>
      <c r="R559" s="36">
        <f t="shared" si="308"/>
        <v>3.4722222222222099E-3</v>
      </c>
      <c r="S559" s="36">
        <f t="shared" si="309"/>
        <v>3.472222222222221E-2</v>
      </c>
      <c r="T559" s="36">
        <f t="shared" si="311"/>
        <v>1.041666666666663E-2</v>
      </c>
      <c r="U559" s="35">
        <v>27.7</v>
      </c>
      <c r="V559" s="35">
        <f>INDEX('Počty dní'!F:J,MATCH(E559,'Počty dní'!C:C,0),4)</f>
        <v>47</v>
      </c>
      <c r="W559" s="65">
        <f t="shared" si="310"/>
        <v>1301.8999999999999</v>
      </c>
    </row>
    <row r="560" spans="1:23" ht="15" thickBot="1" x14ac:dyDescent="0.35">
      <c r="A560" s="172">
        <v>237</v>
      </c>
      <c r="B560" s="37">
        <v>2137</v>
      </c>
      <c r="C560" s="75" t="s">
        <v>18</v>
      </c>
      <c r="D560" s="151"/>
      <c r="E560" s="75" t="str">
        <f t="shared" si="304"/>
        <v>X</v>
      </c>
      <c r="F560" s="75" t="s">
        <v>111</v>
      </c>
      <c r="G560" s="75">
        <v>39</v>
      </c>
      <c r="H560" s="75" t="str">
        <f t="shared" si="305"/>
        <v>XXX130/39</v>
      </c>
      <c r="I560" s="211" t="s">
        <v>65</v>
      </c>
      <c r="J560" s="151" t="s">
        <v>64</v>
      </c>
      <c r="K560" s="173">
        <v>0.6875</v>
      </c>
      <c r="L560" s="174">
        <v>0.69097222222222221</v>
      </c>
      <c r="M560" s="186" t="s">
        <v>60</v>
      </c>
      <c r="N560" s="174">
        <v>0.70486111111111116</v>
      </c>
      <c r="O560" s="113" t="s">
        <v>19</v>
      </c>
      <c r="P560" s="75"/>
      <c r="Q560" s="68">
        <f t="shared" si="307"/>
        <v>1.3888888888888951E-2</v>
      </c>
      <c r="R560" s="68">
        <f t="shared" si="308"/>
        <v>3.4722222222222099E-3</v>
      </c>
      <c r="S560" s="68">
        <f t="shared" si="309"/>
        <v>1.736111111111116E-2</v>
      </c>
      <c r="T560" s="68">
        <f t="shared" si="311"/>
        <v>3.4722222222222099E-3</v>
      </c>
      <c r="U560" s="37">
        <v>15.2</v>
      </c>
      <c r="V560" s="37">
        <f>INDEX('Počty dní'!F:J,MATCH(E560,'Počty dní'!C:C,0),4)</f>
        <v>47</v>
      </c>
      <c r="W560" s="69">
        <f t="shared" si="310"/>
        <v>714.4</v>
      </c>
    </row>
    <row r="561" spans="1:23" ht="15" thickBot="1" x14ac:dyDescent="0.35">
      <c r="A561" s="115" t="str">
        <f ca="1">CONCATENATE(INDIRECT("R[-3]C[0]",FALSE),"celkem")</f>
        <v>237celkem</v>
      </c>
      <c r="B561" s="70"/>
      <c r="C561" s="70" t="str">
        <f ca="1">INDIRECT("R[-1]C[12]",FALSE)</f>
        <v>Nové Město na Mor.,,centrum</v>
      </c>
      <c r="D561" s="80"/>
      <c r="E561" s="70"/>
      <c r="F561" s="80"/>
      <c r="G561" s="70"/>
      <c r="H561" s="116"/>
      <c r="I561" s="117"/>
      <c r="J561" s="118" t="str">
        <f ca="1">INDIRECT("R[-3]C[0]",FALSE)</f>
        <v>V</v>
      </c>
      <c r="K561" s="119"/>
      <c r="L561" s="120"/>
      <c r="M561" s="121"/>
      <c r="N561" s="120"/>
      <c r="O561" s="122"/>
      <c r="P561" s="70"/>
      <c r="Q561" s="71">
        <f>SUM(Q551:Q560)</f>
        <v>0.28819444444444453</v>
      </c>
      <c r="R561" s="71">
        <f>SUM(R551:R560)</f>
        <v>3.0555555555555558E-2</v>
      </c>
      <c r="S561" s="71">
        <f>SUM(S551:S560)</f>
        <v>0.31875000000000009</v>
      </c>
      <c r="T561" s="71">
        <f>SUM(T551:T560)</f>
        <v>0.19583333333333333</v>
      </c>
      <c r="U561" s="72">
        <f>SUM(U551:U560)</f>
        <v>254.59999999999997</v>
      </c>
      <c r="V561" s="73"/>
      <c r="W561" s="74">
        <f>SUM(W551:W560)</f>
        <v>11966.199999999999</v>
      </c>
    </row>
    <row r="562" spans="1:23" x14ac:dyDescent="0.3">
      <c r="C562" s="43"/>
      <c r="D562" s="147"/>
      <c r="E562" s="43"/>
      <c r="L562" s="139"/>
      <c r="M562" s="141"/>
      <c r="N562" s="139"/>
      <c r="O562" s="141"/>
    </row>
    <row r="563" spans="1:23" ht="15" thickBot="1" x14ac:dyDescent="0.35">
      <c r="C563" s="43"/>
      <c r="D563" s="147"/>
      <c r="E563" s="43"/>
      <c r="L563" s="139"/>
      <c r="M563" s="141"/>
      <c r="N563" s="139"/>
      <c r="O563" s="141"/>
    </row>
    <row r="564" spans="1:23" x14ac:dyDescent="0.3">
      <c r="A564" s="89">
        <v>238</v>
      </c>
      <c r="B564" s="32">
        <v>2138</v>
      </c>
      <c r="C564" s="32" t="s">
        <v>18</v>
      </c>
      <c r="D564" s="90"/>
      <c r="E564" s="32" t="str">
        <f>CONCATENATE(C564,D564)</f>
        <v>X</v>
      </c>
      <c r="F564" s="32" t="s">
        <v>134</v>
      </c>
      <c r="G564" s="32">
        <v>2</v>
      </c>
      <c r="H564" s="32" t="str">
        <f>CONCATENATE(F564,"/",G564)</f>
        <v>XXX200/2</v>
      </c>
      <c r="I564" s="204" t="s">
        <v>65</v>
      </c>
      <c r="J564" s="90" t="s">
        <v>64</v>
      </c>
      <c r="K564" s="169">
        <v>0.19097222222222221</v>
      </c>
      <c r="L564" s="170">
        <v>0.19097222222222221</v>
      </c>
      <c r="M564" s="95" t="s">
        <v>61</v>
      </c>
      <c r="N564" s="170">
        <v>0.21319444444444444</v>
      </c>
      <c r="O564" s="95" t="s">
        <v>21</v>
      </c>
      <c r="P564" s="32" t="str">
        <f t="shared" ref="P564:P576" si="312">IF(M565=O564,"OK","POZOR")</f>
        <v>OK</v>
      </c>
      <c r="Q564" s="67">
        <f t="shared" ref="Q564:Q577" si="313">IF(ISNUMBER(G564),N564-L564,IF(F564="přejezd",N564-L564,0))</f>
        <v>2.2222222222222227E-2</v>
      </c>
      <c r="R564" s="67">
        <f t="shared" ref="R564:R577" si="314">IF(ISNUMBER(G564),L564-K564,0)</f>
        <v>0</v>
      </c>
      <c r="S564" s="67">
        <f t="shared" ref="S564:S577" si="315">Q564+R564</f>
        <v>2.2222222222222227E-2</v>
      </c>
      <c r="T564" s="67"/>
      <c r="U564" s="32">
        <v>25.5</v>
      </c>
      <c r="V564" s="32">
        <f>INDEX('Počty dní'!F:J,MATCH(E564,'Počty dní'!C:C,0),4)</f>
        <v>47</v>
      </c>
      <c r="W564" s="33">
        <f>V564*U564</f>
        <v>1198.5</v>
      </c>
    </row>
    <row r="565" spans="1:23" x14ac:dyDescent="0.3">
      <c r="A565" s="171">
        <v>238</v>
      </c>
      <c r="B565" s="35">
        <v>2138</v>
      </c>
      <c r="C565" s="34" t="s">
        <v>18</v>
      </c>
      <c r="D565" s="103"/>
      <c r="E565" s="34" t="str">
        <f>CONCATENATE(C565,D565)</f>
        <v>X</v>
      </c>
      <c r="F565" s="34" t="s">
        <v>111</v>
      </c>
      <c r="G565" s="34">
        <v>4</v>
      </c>
      <c r="H565" s="34" t="str">
        <f>CONCATENATE(F565,"/",G565)</f>
        <v>XXX130/4</v>
      </c>
      <c r="I565" s="206" t="s">
        <v>64</v>
      </c>
      <c r="J565" s="103" t="s">
        <v>64</v>
      </c>
      <c r="K565" s="176">
        <v>0.21319444444444444</v>
      </c>
      <c r="L565" s="149">
        <v>0.21527777777777779</v>
      </c>
      <c r="M565" s="102" t="s">
        <v>21</v>
      </c>
      <c r="N565" s="149">
        <v>0.24652777777777779</v>
      </c>
      <c r="O565" s="102" t="s">
        <v>60</v>
      </c>
      <c r="P565" s="35" t="str">
        <f t="shared" si="312"/>
        <v>OK</v>
      </c>
      <c r="Q565" s="36">
        <f t="shared" si="313"/>
        <v>3.125E-2</v>
      </c>
      <c r="R565" s="36">
        <f t="shared" si="314"/>
        <v>2.0833333333333537E-3</v>
      </c>
      <c r="S565" s="36">
        <f t="shared" si="315"/>
        <v>3.3333333333333354E-2</v>
      </c>
      <c r="T565" s="36">
        <f t="shared" ref="T565:T577" si="316">K565-N564</f>
        <v>0</v>
      </c>
      <c r="U565" s="35">
        <v>27.7</v>
      </c>
      <c r="V565" s="35">
        <f>INDEX('Počty dní'!F:J,MATCH(E565,'Počty dní'!C:C,0),4)</f>
        <v>47</v>
      </c>
      <c r="W565" s="65">
        <f>V565*U565</f>
        <v>1301.8999999999999</v>
      </c>
    </row>
    <row r="566" spans="1:23" x14ac:dyDescent="0.3">
      <c r="A566" s="171">
        <v>238</v>
      </c>
      <c r="B566" s="35">
        <v>2138</v>
      </c>
      <c r="C566" s="34" t="s">
        <v>18</v>
      </c>
      <c r="D566" s="103"/>
      <c r="E566" s="34" t="str">
        <f>CONCATENATE(C566,D566)</f>
        <v>X</v>
      </c>
      <c r="F566" s="34" t="s">
        <v>111</v>
      </c>
      <c r="G566" s="34">
        <v>7</v>
      </c>
      <c r="H566" s="34" t="str">
        <f>CONCATENATE(F566,"/",G566)</f>
        <v>XXX130/7</v>
      </c>
      <c r="I566" s="206" t="s">
        <v>64</v>
      </c>
      <c r="J566" s="103" t="s">
        <v>64</v>
      </c>
      <c r="K566" s="176">
        <v>0.25</v>
      </c>
      <c r="L566" s="149">
        <v>0.25347222222222221</v>
      </c>
      <c r="M566" s="102" t="s">
        <v>60</v>
      </c>
      <c r="N566" s="149">
        <v>0.28472222222222221</v>
      </c>
      <c r="O566" s="102" t="s">
        <v>21</v>
      </c>
      <c r="P566" s="35" t="str">
        <f t="shared" si="312"/>
        <v>OK</v>
      </c>
      <c r="Q566" s="36">
        <f t="shared" si="313"/>
        <v>3.125E-2</v>
      </c>
      <c r="R566" s="36">
        <f t="shared" si="314"/>
        <v>3.4722222222222099E-3</v>
      </c>
      <c r="S566" s="36">
        <f t="shared" si="315"/>
        <v>3.472222222222221E-2</v>
      </c>
      <c r="T566" s="36">
        <f t="shared" si="316"/>
        <v>3.4722222222222099E-3</v>
      </c>
      <c r="U566" s="35">
        <v>27.7</v>
      </c>
      <c r="V566" s="35">
        <f>INDEX('Počty dní'!F:J,MATCH(E566,'Počty dní'!C:C,0),4)</f>
        <v>47</v>
      </c>
      <c r="W566" s="65">
        <f>V566*U566</f>
        <v>1301.8999999999999</v>
      </c>
    </row>
    <row r="567" spans="1:23" x14ac:dyDescent="0.3">
      <c r="A567" s="171">
        <v>238</v>
      </c>
      <c r="B567" s="35">
        <v>2138</v>
      </c>
      <c r="C567" s="34" t="s">
        <v>18</v>
      </c>
      <c r="D567" s="103"/>
      <c r="E567" s="34" t="str">
        <f>CONCATENATE(C567,D567)</f>
        <v>X</v>
      </c>
      <c r="F567" s="34" t="s">
        <v>134</v>
      </c>
      <c r="G567" s="34">
        <v>7</v>
      </c>
      <c r="H567" s="34" t="str">
        <f>CONCATENATE(F567,"/",G567)</f>
        <v>XXX200/7</v>
      </c>
      <c r="I567" s="206" t="s">
        <v>64</v>
      </c>
      <c r="J567" s="103" t="s">
        <v>64</v>
      </c>
      <c r="K567" s="176">
        <v>0.28680555555555554</v>
      </c>
      <c r="L567" s="149">
        <v>0.2902777777777778</v>
      </c>
      <c r="M567" s="102" t="s">
        <v>21</v>
      </c>
      <c r="N567" s="149">
        <v>0.32291666666666669</v>
      </c>
      <c r="O567" s="102" t="s">
        <v>62</v>
      </c>
      <c r="P567" s="35" t="str">
        <f t="shared" si="312"/>
        <v>OK</v>
      </c>
      <c r="Q567" s="36">
        <f t="shared" si="313"/>
        <v>3.2638888888888884E-2</v>
      </c>
      <c r="R567" s="36">
        <f t="shared" si="314"/>
        <v>3.4722222222222654E-3</v>
      </c>
      <c r="S567" s="36">
        <f t="shared" si="315"/>
        <v>3.6111111111111149E-2</v>
      </c>
      <c r="T567" s="36">
        <f t="shared" si="316"/>
        <v>2.0833333333333259E-3</v>
      </c>
      <c r="U567" s="35">
        <v>37.6</v>
      </c>
      <c r="V567" s="35">
        <f>INDEX('Počty dní'!F:J,MATCH(E567,'Počty dní'!C:C,0),4)</f>
        <v>47</v>
      </c>
      <c r="W567" s="65">
        <f>V567*U567</f>
        <v>1767.2</v>
      </c>
    </row>
    <row r="568" spans="1:23" x14ac:dyDescent="0.3">
      <c r="A568" s="171">
        <v>238</v>
      </c>
      <c r="B568" s="35">
        <v>2138</v>
      </c>
      <c r="C568" s="34" t="s">
        <v>18</v>
      </c>
      <c r="D568" s="103"/>
      <c r="E568" s="34" t="str">
        <f>CONCATENATE(C568,D568)</f>
        <v>X</v>
      </c>
      <c r="F568" s="34" t="s">
        <v>134</v>
      </c>
      <c r="G568" s="34">
        <v>10</v>
      </c>
      <c r="H568" s="34" t="str">
        <f>CONCATENATE(F568,"/",G568)</f>
        <v>XXX200/10</v>
      </c>
      <c r="I568" s="206" t="s">
        <v>64</v>
      </c>
      <c r="J568" s="103" t="s">
        <v>64</v>
      </c>
      <c r="K568" s="176">
        <v>0.3576388888888889</v>
      </c>
      <c r="L568" s="149">
        <v>0.36041666666666666</v>
      </c>
      <c r="M568" s="102" t="s">
        <v>62</v>
      </c>
      <c r="N568" s="149">
        <v>0.3972222222222222</v>
      </c>
      <c r="O568" s="102" t="s">
        <v>21</v>
      </c>
      <c r="P568" s="35" t="str">
        <f t="shared" si="312"/>
        <v>OK</v>
      </c>
      <c r="Q568" s="36">
        <f t="shared" si="313"/>
        <v>3.6805555555555536E-2</v>
      </c>
      <c r="R568" s="36">
        <f t="shared" si="314"/>
        <v>2.7777777777777679E-3</v>
      </c>
      <c r="S568" s="36">
        <f t="shared" si="315"/>
        <v>3.9583333333333304E-2</v>
      </c>
      <c r="T568" s="36">
        <f t="shared" si="316"/>
        <v>3.472222222222221E-2</v>
      </c>
      <c r="U568" s="35">
        <v>38.1</v>
      </c>
      <c r="V568" s="35">
        <f>INDEX('Počty dní'!F:J,MATCH(E568,'Počty dní'!C:C,0),4)</f>
        <v>47</v>
      </c>
      <c r="W568" s="65">
        <f>V568*U568</f>
        <v>1790.7</v>
      </c>
    </row>
    <row r="569" spans="1:23" x14ac:dyDescent="0.3">
      <c r="A569" s="171">
        <v>238</v>
      </c>
      <c r="B569" s="35">
        <v>2138</v>
      </c>
      <c r="C569" s="34" t="s">
        <v>18</v>
      </c>
      <c r="D569" s="103"/>
      <c r="E569" s="34" t="str">
        <f t="shared" ref="E569:E575" si="317">CONCATENATE(C569,D569)</f>
        <v>X</v>
      </c>
      <c r="F569" s="34" t="s">
        <v>134</v>
      </c>
      <c r="G569" s="34">
        <v>13</v>
      </c>
      <c r="H569" s="34" t="str">
        <f t="shared" ref="H569:H575" si="318">CONCATENATE(F569,"/",G569)</f>
        <v>XXX200/13</v>
      </c>
      <c r="I569" s="206" t="s">
        <v>64</v>
      </c>
      <c r="J569" s="103" t="s">
        <v>64</v>
      </c>
      <c r="K569" s="104">
        <v>0.43263888888888885</v>
      </c>
      <c r="L569" s="105">
        <v>0.43611111111111112</v>
      </c>
      <c r="M569" s="107" t="s">
        <v>21</v>
      </c>
      <c r="N569" s="105">
        <v>0.47222222222222227</v>
      </c>
      <c r="O569" s="106" t="s">
        <v>62</v>
      </c>
      <c r="P569" s="35" t="str">
        <f t="shared" si="312"/>
        <v>OK</v>
      </c>
      <c r="Q569" s="36">
        <f t="shared" si="313"/>
        <v>3.6111111111111149E-2</v>
      </c>
      <c r="R569" s="36">
        <f t="shared" si="314"/>
        <v>3.4722222222222654E-3</v>
      </c>
      <c r="S569" s="36">
        <f t="shared" si="315"/>
        <v>3.9583333333333415E-2</v>
      </c>
      <c r="T569" s="36">
        <f t="shared" si="316"/>
        <v>3.5416666666666652E-2</v>
      </c>
      <c r="U569" s="35">
        <v>38.1</v>
      </c>
      <c r="V569" s="35">
        <f>INDEX('Počty dní'!F:J,MATCH(E569,'Počty dní'!C:C,0),4)</f>
        <v>47</v>
      </c>
      <c r="W569" s="65">
        <f t="shared" ref="W569:W575" si="319">V569*U569</f>
        <v>1790.7</v>
      </c>
    </row>
    <row r="570" spans="1:23" x14ac:dyDescent="0.3">
      <c r="A570" s="171">
        <v>238</v>
      </c>
      <c r="B570" s="35">
        <v>2138</v>
      </c>
      <c r="C570" s="34" t="s">
        <v>18</v>
      </c>
      <c r="D570" s="103"/>
      <c r="E570" s="34" t="str">
        <f t="shared" si="317"/>
        <v>X</v>
      </c>
      <c r="F570" s="34" t="s">
        <v>134</v>
      </c>
      <c r="G570" s="34">
        <v>14</v>
      </c>
      <c r="H570" s="34" t="str">
        <f t="shared" si="318"/>
        <v>XXX200/14</v>
      </c>
      <c r="I570" s="206" t="s">
        <v>64</v>
      </c>
      <c r="J570" s="97" t="s">
        <v>64</v>
      </c>
      <c r="K570" s="136">
        <v>0.52430555555555558</v>
      </c>
      <c r="L570" s="137">
        <v>0.52708333333333335</v>
      </c>
      <c r="M570" s="98" t="s">
        <v>62</v>
      </c>
      <c r="N570" s="137">
        <v>0.56388888888888888</v>
      </c>
      <c r="O570" s="98" t="s">
        <v>21</v>
      </c>
      <c r="P570" s="35" t="str">
        <f t="shared" si="312"/>
        <v>OK</v>
      </c>
      <c r="Q570" s="36">
        <f t="shared" si="313"/>
        <v>3.6805555555555536E-2</v>
      </c>
      <c r="R570" s="36">
        <f t="shared" si="314"/>
        <v>2.7777777777777679E-3</v>
      </c>
      <c r="S570" s="36">
        <f t="shared" si="315"/>
        <v>3.9583333333333304E-2</v>
      </c>
      <c r="T570" s="36">
        <f t="shared" si="316"/>
        <v>5.2083333333333315E-2</v>
      </c>
      <c r="U570" s="35">
        <v>38.1</v>
      </c>
      <c r="V570" s="35">
        <f>INDEX('Počty dní'!F:J,MATCH(E570,'Počty dní'!C:C,0),4)</f>
        <v>47</v>
      </c>
      <c r="W570" s="65">
        <f t="shared" si="319"/>
        <v>1790.7</v>
      </c>
    </row>
    <row r="571" spans="1:23" x14ac:dyDescent="0.3">
      <c r="A571" s="171">
        <v>238</v>
      </c>
      <c r="B571" s="35">
        <v>2138</v>
      </c>
      <c r="C571" s="34" t="s">
        <v>18</v>
      </c>
      <c r="D571" s="103"/>
      <c r="E571" s="34" t="str">
        <f t="shared" si="317"/>
        <v>X</v>
      </c>
      <c r="F571" s="34" t="s">
        <v>134</v>
      </c>
      <c r="G571" s="34">
        <v>17</v>
      </c>
      <c r="H571" s="34" t="str">
        <f t="shared" si="318"/>
        <v>XXX200/17</v>
      </c>
      <c r="I571" s="206" t="s">
        <v>64</v>
      </c>
      <c r="J571" s="103" t="s">
        <v>64</v>
      </c>
      <c r="K571" s="176">
        <v>0.59930555555555554</v>
      </c>
      <c r="L571" s="149">
        <v>0.60277777777777775</v>
      </c>
      <c r="M571" s="102" t="s">
        <v>21</v>
      </c>
      <c r="N571" s="149">
        <v>0.63888888888888895</v>
      </c>
      <c r="O571" s="102" t="s">
        <v>62</v>
      </c>
      <c r="P571" s="35" t="str">
        <f t="shared" si="312"/>
        <v>OK</v>
      </c>
      <c r="Q571" s="36">
        <f t="shared" si="313"/>
        <v>3.6111111111111205E-2</v>
      </c>
      <c r="R571" s="36">
        <f t="shared" si="314"/>
        <v>3.4722222222222099E-3</v>
      </c>
      <c r="S571" s="36">
        <f t="shared" si="315"/>
        <v>3.9583333333333415E-2</v>
      </c>
      <c r="T571" s="36">
        <f t="shared" si="316"/>
        <v>3.5416666666666652E-2</v>
      </c>
      <c r="U571" s="35">
        <v>38.1</v>
      </c>
      <c r="V571" s="35">
        <f>INDEX('Počty dní'!F:J,MATCH(E571,'Počty dní'!C:C,0),4)</f>
        <v>47</v>
      </c>
      <c r="W571" s="65">
        <f t="shared" si="319"/>
        <v>1790.7</v>
      </c>
    </row>
    <row r="572" spans="1:23" x14ac:dyDescent="0.3">
      <c r="A572" s="171">
        <v>238</v>
      </c>
      <c r="B572" s="35">
        <v>2138</v>
      </c>
      <c r="C572" s="34" t="s">
        <v>18</v>
      </c>
      <c r="D572" s="103"/>
      <c r="E572" s="34" t="str">
        <f t="shared" si="317"/>
        <v>X</v>
      </c>
      <c r="F572" s="34" t="s">
        <v>134</v>
      </c>
      <c r="G572" s="34">
        <v>20</v>
      </c>
      <c r="H572" s="34" t="str">
        <f t="shared" si="318"/>
        <v>XXX200/20</v>
      </c>
      <c r="I572" s="206" t="s">
        <v>64</v>
      </c>
      <c r="J572" s="103" t="s">
        <v>64</v>
      </c>
      <c r="K572" s="176">
        <v>0.64722222222222225</v>
      </c>
      <c r="L572" s="149">
        <v>0.65208333333333335</v>
      </c>
      <c r="M572" s="102" t="s">
        <v>62</v>
      </c>
      <c r="N572" s="149">
        <v>0.68888888888888899</v>
      </c>
      <c r="O572" s="102" t="s">
        <v>21</v>
      </c>
      <c r="P572" s="35" t="str">
        <f t="shared" si="312"/>
        <v>OK</v>
      </c>
      <c r="Q572" s="36">
        <f t="shared" si="313"/>
        <v>3.6805555555555647E-2</v>
      </c>
      <c r="R572" s="36">
        <f t="shared" si="314"/>
        <v>4.8611111111110938E-3</v>
      </c>
      <c r="S572" s="36">
        <f t="shared" si="315"/>
        <v>4.1666666666666741E-2</v>
      </c>
      <c r="T572" s="36">
        <f t="shared" si="316"/>
        <v>8.3333333333333037E-3</v>
      </c>
      <c r="U572" s="35">
        <v>38.1</v>
      </c>
      <c r="V572" s="35">
        <f>INDEX('Počty dní'!F:J,MATCH(E572,'Počty dní'!C:C,0),4)</f>
        <v>47</v>
      </c>
      <c r="W572" s="65">
        <f t="shared" si="319"/>
        <v>1790.7</v>
      </c>
    </row>
    <row r="573" spans="1:23" x14ac:dyDescent="0.3">
      <c r="A573" s="171">
        <v>238</v>
      </c>
      <c r="B573" s="35">
        <v>2138</v>
      </c>
      <c r="C573" s="35" t="s">
        <v>18</v>
      </c>
      <c r="D573" s="132"/>
      <c r="E573" s="98" t="str">
        <f t="shared" si="317"/>
        <v>X</v>
      </c>
      <c r="F573" s="35" t="s">
        <v>110</v>
      </c>
      <c r="G573" s="132">
        <v>19</v>
      </c>
      <c r="H573" s="35" t="str">
        <f t="shared" si="318"/>
        <v>XXX119/19</v>
      </c>
      <c r="I573" s="97" t="s">
        <v>65</v>
      </c>
      <c r="J573" s="103" t="s">
        <v>64</v>
      </c>
      <c r="K573" s="99">
        <v>0.69513888888888886</v>
      </c>
      <c r="L573" s="149">
        <v>0.6958333333333333</v>
      </c>
      <c r="M573" s="101" t="s">
        <v>21</v>
      </c>
      <c r="N573" s="100">
        <v>0.72152777777777777</v>
      </c>
      <c r="O573" s="102" t="s">
        <v>31</v>
      </c>
      <c r="P573" s="35" t="str">
        <f t="shared" si="312"/>
        <v>OK</v>
      </c>
      <c r="Q573" s="36">
        <f t="shared" si="313"/>
        <v>2.5694444444444464E-2</v>
      </c>
      <c r="R573" s="36">
        <f t="shared" si="314"/>
        <v>6.9444444444444198E-4</v>
      </c>
      <c r="S573" s="36">
        <f t="shared" si="315"/>
        <v>2.6388888888888906E-2</v>
      </c>
      <c r="T573" s="36">
        <f t="shared" si="316"/>
        <v>6.2499999999998668E-3</v>
      </c>
      <c r="U573" s="35">
        <v>21.7</v>
      </c>
      <c r="V573" s="35">
        <f>INDEX('Počty dní'!F:J,MATCH(E573,'Počty dní'!C:C,0),4)</f>
        <v>47</v>
      </c>
      <c r="W573" s="65">
        <f t="shared" si="319"/>
        <v>1019.9</v>
      </c>
    </row>
    <row r="574" spans="1:23" x14ac:dyDescent="0.3">
      <c r="A574" s="171">
        <v>238</v>
      </c>
      <c r="B574" s="35">
        <v>2138</v>
      </c>
      <c r="C574" s="35" t="s">
        <v>18</v>
      </c>
      <c r="D574" s="132"/>
      <c r="E574" s="98" t="str">
        <f t="shared" si="317"/>
        <v>X</v>
      </c>
      <c r="F574" s="35" t="s">
        <v>110</v>
      </c>
      <c r="G574" s="132">
        <v>22</v>
      </c>
      <c r="H574" s="35" t="str">
        <f t="shared" si="318"/>
        <v>XXX119/22</v>
      </c>
      <c r="I574" s="97" t="s">
        <v>65</v>
      </c>
      <c r="J574" s="103" t="s">
        <v>64</v>
      </c>
      <c r="K574" s="99">
        <v>0.73680555555555549</v>
      </c>
      <c r="L574" s="100">
        <v>0.73749999999999993</v>
      </c>
      <c r="M574" s="101" t="s">
        <v>31</v>
      </c>
      <c r="N574" s="149">
        <v>0.76319444444444429</v>
      </c>
      <c r="O574" s="101" t="s">
        <v>21</v>
      </c>
      <c r="P574" s="35" t="str">
        <f t="shared" si="312"/>
        <v>OK</v>
      </c>
      <c r="Q574" s="36">
        <f t="shared" si="313"/>
        <v>2.5694444444444353E-2</v>
      </c>
      <c r="R574" s="36">
        <f t="shared" si="314"/>
        <v>6.9444444444444198E-4</v>
      </c>
      <c r="S574" s="36">
        <f t="shared" si="315"/>
        <v>2.6388888888888795E-2</v>
      </c>
      <c r="T574" s="36">
        <f t="shared" si="316"/>
        <v>1.5277777777777724E-2</v>
      </c>
      <c r="U574" s="35">
        <v>21.7</v>
      </c>
      <c r="V574" s="35">
        <f>INDEX('Počty dní'!F:J,MATCH(E574,'Počty dní'!C:C,0),4)</f>
        <v>47</v>
      </c>
      <c r="W574" s="65">
        <f t="shared" si="319"/>
        <v>1019.9</v>
      </c>
    </row>
    <row r="575" spans="1:23" x14ac:dyDescent="0.3">
      <c r="A575" s="171">
        <v>238</v>
      </c>
      <c r="B575" s="35">
        <v>2138</v>
      </c>
      <c r="C575" s="34" t="s">
        <v>18</v>
      </c>
      <c r="D575" s="103"/>
      <c r="E575" s="34" t="str">
        <f t="shared" si="317"/>
        <v>X</v>
      </c>
      <c r="F575" s="34" t="s">
        <v>134</v>
      </c>
      <c r="G575" s="34">
        <v>25</v>
      </c>
      <c r="H575" s="34" t="str">
        <f t="shared" si="318"/>
        <v>XXX200/25</v>
      </c>
      <c r="I575" s="206" t="s">
        <v>64</v>
      </c>
      <c r="J575" s="103" t="s">
        <v>64</v>
      </c>
      <c r="K575" s="176">
        <v>0.76597222222222217</v>
      </c>
      <c r="L575" s="149">
        <v>0.76944444444444438</v>
      </c>
      <c r="M575" s="102" t="s">
        <v>21</v>
      </c>
      <c r="N575" s="149">
        <v>0.80555555555555547</v>
      </c>
      <c r="O575" s="102" t="s">
        <v>62</v>
      </c>
      <c r="P575" s="35" t="str">
        <f t="shared" si="312"/>
        <v>OK</v>
      </c>
      <c r="Q575" s="36">
        <f t="shared" si="313"/>
        <v>3.6111111111111094E-2</v>
      </c>
      <c r="R575" s="36">
        <f t="shared" si="314"/>
        <v>3.4722222222222099E-3</v>
      </c>
      <c r="S575" s="36">
        <f t="shared" si="315"/>
        <v>3.9583333333333304E-2</v>
      </c>
      <c r="T575" s="36">
        <f t="shared" si="316"/>
        <v>2.7777777777778789E-3</v>
      </c>
      <c r="U575" s="35">
        <v>38.1</v>
      </c>
      <c r="V575" s="35">
        <f>INDEX('Počty dní'!F:J,MATCH(E575,'Počty dní'!C:C,0),4)</f>
        <v>47</v>
      </c>
      <c r="W575" s="65">
        <f t="shared" si="319"/>
        <v>1790.7</v>
      </c>
    </row>
    <row r="576" spans="1:23" x14ac:dyDescent="0.3">
      <c r="A576" s="171">
        <v>238</v>
      </c>
      <c r="B576" s="35">
        <v>2138</v>
      </c>
      <c r="C576" s="34" t="s">
        <v>18</v>
      </c>
      <c r="D576" s="103"/>
      <c r="E576" s="34" t="str">
        <f>CONCATENATE(C576,D576)</f>
        <v>X</v>
      </c>
      <c r="F576" s="34" t="s">
        <v>134</v>
      </c>
      <c r="G576" s="34">
        <v>28</v>
      </c>
      <c r="H576" s="34" t="str">
        <f>CONCATENATE(F576,"/",G576)</f>
        <v>XXX200/28</v>
      </c>
      <c r="I576" s="206" t="s">
        <v>64</v>
      </c>
      <c r="J576" s="103" t="s">
        <v>64</v>
      </c>
      <c r="K576" s="176">
        <v>0.85763888888888884</v>
      </c>
      <c r="L576" s="149">
        <v>0.86041666666666661</v>
      </c>
      <c r="M576" s="102" t="s">
        <v>62</v>
      </c>
      <c r="N576" s="149">
        <v>0.89722222222222225</v>
      </c>
      <c r="O576" s="102" t="s">
        <v>21</v>
      </c>
      <c r="P576" s="35" t="str">
        <f t="shared" si="312"/>
        <v>OK</v>
      </c>
      <c r="Q576" s="36">
        <f t="shared" si="313"/>
        <v>3.6805555555555647E-2</v>
      </c>
      <c r="R576" s="36">
        <f t="shared" si="314"/>
        <v>2.7777777777777679E-3</v>
      </c>
      <c r="S576" s="36">
        <f t="shared" si="315"/>
        <v>3.9583333333333415E-2</v>
      </c>
      <c r="T576" s="36">
        <f t="shared" si="316"/>
        <v>5.208333333333337E-2</v>
      </c>
      <c r="U576" s="35">
        <v>38.1</v>
      </c>
      <c r="V576" s="35">
        <f>INDEX('Počty dní'!F:J,MATCH(E576,'Počty dní'!C:C,0),4)</f>
        <v>47</v>
      </c>
      <c r="W576" s="65">
        <f>V576*U576</f>
        <v>1790.7</v>
      </c>
    </row>
    <row r="577" spans="1:23" ht="15" thickBot="1" x14ac:dyDescent="0.35">
      <c r="A577" s="172">
        <v>238</v>
      </c>
      <c r="B577" s="37">
        <v>2138</v>
      </c>
      <c r="C577" s="75" t="s">
        <v>18</v>
      </c>
      <c r="D577" s="151"/>
      <c r="E577" s="75" t="str">
        <f>CONCATENATE(C577,D577)</f>
        <v>X</v>
      </c>
      <c r="F577" s="75" t="s">
        <v>134</v>
      </c>
      <c r="G577" s="75">
        <v>29</v>
      </c>
      <c r="H577" s="75" t="str">
        <f>CONCATENATE(F577,"/",G577)</f>
        <v>XXX200/29</v>
      </c>
      <c r="I577" s="211" t="s">
        <v>64</v>
      </c>
      <c r="J577" s="151" t="s">
        <v>64</v>
      </c>
      <c r="K577" s="181">
        <v>0.93402777777777779</v>
      </c>
      <c r="L577" s="152">
        <v>0.93611111111111101</v>
      </c>
      <c r="M577" s="113" t="s">
        <v>21</v>
      </c>
      <c r="N577" s="152">
        <v>0.95833333333333337</v>
      </c>
      <c r="O577" s="113" t="s">
        <v>61</v>
      </c>
      <c r="P577" s="75"/>
      <c r="Q577" s="68">
        <f t="shared" si="313"/>
        <v>2.2222222222222365E-2</v>
      </c>
      <c r="R577" s="68">
        <f t="shared" si="314"/>
        <v>2.0833333333332149E-3</v>
      </c>
      <c r="S577" s="68">
        <f t="shared" si="315"/>
        <v>2.430555555555558E-2</v>
      </c>
      <c r="T577" s="68">
        <f t="shared" si="316"/>
        <v>3.6805555555555536E-2</v>
      </c>
      <c r="U577" s="37">
        <v>25.5</v>
      </c>
      <c r="V577" s="37">
        <f>INDEX('Počty dní'!F:J,MATCH(E577,'Počty dní'!C:C,0),4)</f>
        <v>47</v>
      </c>
      <c r="W577" s="69">
        <f>V577*U577</f>
        <v>1198.5</v>
      </c>
    </row>
    <row r="578" spans="1:23" ht="15" thickBot="1" x14ac:dyDescent="0.35">
      <c r="A578" s="115" t="str">
        <f ca="1">CONCATENATE(INDIRECT("R[-3]C[0]",FALSE),"celkem")</f>
        <v>238celkem</v>
      </c>
      <c r="B578" s="70"/>
      <c r="C578" s="70" t="str">
        <f ca="1">INDIRECT("R[-1]C[12]",FALSE)</f>
        <v>Jamné</v>
      </c>
      <c r="D578" s="80"/>
      <c r="E578" s="70"/>
      <c r="F578" s="80"/>
      <c r="G578" s="70"/>
      <c r="H578" s="116"/>
      <c r="I578" s="117"/>
      <c r="J578" s="118" t="str">
        <f ca="1">INDIRECT("R[-3]C[0]",FALSE)</f>
        <v>V</v>
      </c>
      <c r="K578" s="119"/>
      <c r="L578" s="120"/>
      <c r="M578" s="121"/>
      <c r="N578" s="120"/>
      <c r="O578" s="122"/>
      <c r="P578" s="70"/>
      <c r="Q578" s="71">
        <f>SUM(Q564:Q577)</f>
        <v>0.44652777777777808</v>
      </c>
      <c r="R578" s="71">
        <f>SUM(R564:R577)</f>
        <v>3.6111111111111011E-2</v>
      </c>
      <c r="S578" s="71">
        <f>SUM(S564:S577)</f>
        <v>0.48263888888888912</v>
      </c>
      <c r="T578" s="71">
        <f>SUM(T564:T577)</f>
        <v>0.28472222222222204</v>
      </c>
      <c r="U578" s="72">
        <f>SUM(U564:U577)</f>
        <v>454.1</v>
      </c>
      <c r="V578" s="73"/>
      <c r="W578" s="74">
        <f>SUM(W564:W577)</f>
        <v>21342.700000000004</v>
      </c>
    </row>
    <row r="579" spans="1:23" x14ac:dyDescent="0.3">
      <c r="C579" s="43"/>
      <c r="D579" s="147"/>
      <c r="E579" s="43"/>
      <c r="L579" s="139"/>
      <c r="M579" s="187"/>
      <c r="N579" s="139"/>
      <c r="O579" s="141"/>
    </row>
    <row r="580" spans="1:23" ht="15" thickBot="1" x14ac:dyDescent="0.35">
      <c r="C580" s="43"/>
      <c r="D580" s="147"/>
      <c r="E580" s="43"/>
      <c r="L580" s="139"/>
      <c r="M580" s="141"/>
      <c r="N580" s="139"/>
      <c r="O580" s="141"/>
    </row>
    <row r="581" spans="1:23" x14ac:dyDescent="0.3">
      <c r="A581" s="89">
        <v>240</v>
      </c>
      <c r="B581" s="32">
        <v>2140</v>
      </c>
      <c r="C581" s="32" t="s">
        <v>18</v>
      </c>
      <c r="D581" s="189"/>
      <c r="E581" s="91" t="str">
        <f>CONCATENATE(C581,D581)</f>
        <v>X</v>
      </c>
      <c r="F581" s="32" t="s">
        <v>107</v>
      </c>
      <c r="G581" s="190">
        <v>3</v>
      </c>
      <c r="H581" s="32" t="str">
        <f>CONCATENATE(F581,"/",G581)</f>
        <v>XXX110/3</v>
      </c>
      <c r="I581" s="90" t="s">
        <v>64</v>
      </c>
      <c r="J581" s="90" t="s">
        <v>64</v>
      </c>
      <c r="K581" s="92">
        <v>0.23402777777777781</v>
      </c>
      <c r="L581" s="191">
        <v>0.23611111111111113</v>
      </c>
      <c r="M581" s="94" t="s">
        <v>21</v>
      </c>
      <c r="N581" s="192">
        <v>0.3125</v>
      </c>
      <c r="O581" s="95" t="s">
        <v>86</v>
      </c>
      <c r="P581" s="32" t="str">
        <f>IF(M582=O581,"OK","POZOR")</f>
        <v>OK</v>
      </c>
      <c r="Q581" s="67">
        <f>IF(ISNUMBER(G581),N581-L581,IF(F581="přejezd",N581-L581,0))</f>
        <v>7.6388888888888867E-2</v>
      </c>
      <c r="R581" s="67">
        <f>IF(ISNUMBER(G581),L581-K581,0)</f>
        <v>2.0833333333333259E-3</v>
      </c>
      <c r="S581" s="67">
        <f>Q581+R581</f>
        <v>7.8472222222222193E-2</v>
      </c>
      <c r="T581" s="67"/>
      <c r="U581" s="32">
        <v>83.7</v>
      </c>
      <c r="V581" s="32">
        <f>INDEX('Počty dní'!F:J,MATCH(E581,'Počty dní'!C:C,0),4)</f>
        <v>47</v>
      </c>
      <c r="W581" s="33">
        <f>V581*U581</f>
        <v>3933.9</v>
      </c>
    </row>
    <row r="582" spans="1:23" x14ac:dyDescent="0.3">
      <c r="A582" s="171">
        <v>240</v>
      </c>
      <c r="B582" s="35">
        <v>2140</v>
      </c>
      <c r="C582" s="35" t="s">
        <v>18</v>
      </c>
      <c r="D582" s="131"/>
      <c r="E582" s="98" t="str">
        <f>CONCATENATE(C582,D582)</f>
        <v>X</v>
      </c>
      <c r="F582" s="35" t="s">
        <v>107</v>
      </c>
      <c r="G582" s="132">
        <v>26</v>
      </c>
      <c r="H582" s="35" t="str">
        <f>CONCATENATE(F582,"/",G582)</f>
        <v>XXX110/26</v>
      </c>
      <c r="I582" s="97" t="s">
        <v>64</v>
      </c>
      <c r="J582" s="103" t="s">
        <v>64</v>
      </c>
      <c r="K582" s="99">
        <v>0.59722222222222221</v>
      </c>
      <c r="L582" s="131">
        <v>0.60416666666666663</v>
      </c>
      <c r="M582" s="102" t="s">
        <v>86</v>
      </c>
      <c r="N582" s="100">
        <v>0.68055555555555547</v>
      </c>
      <c r="O582" s="101" t="s">
        <v>21</v>
      </c>
      <c r="P582" s="35" t="str">
        <f>IF(M583=O582,"OK","POZOR")</f>
        <v>OK</v>
      </c>
      <c r="Q582" s="36">
        <f>IF(ISNUMBER(G582),N582-L582,IF(F582="přejezd",N582-L582,0))</f>
        <v>7.638888888888884E-2</v>
      </c>
      <c r="R582" s="36">
        <f>IF(ISNUMBER(G582),L582-K582,0)</f>
        <v>6.9444444444444198E-3</v>
      </c>
      <c r="S582" s="36">
        <f>Q582+R582</f>
        <v>8.3333333333333259E-2</v>
      </c>
      <c r="T582" s="36">
        <f>K582-N581</f>
        <v>0.28472222222222221</v>
      </c>
      <c r="U582" s="35">
        <v>83.7</v>
      </c>
      <c r="V582" s="35">
        <f>INDEX('Počty dní'!F:J,MATCH(E582,'Počty dní'!C:C,0),4)</f>
        <v>47</v>
      </c>
      <c r="W582" s="65">
        <f>V582*U582</f>
        <v>3933.9</v>
      </c>
    </row>
    <row r="583" spans="1:23" x14ac:dyDescent="0.3">
      <c r="A583" s="171">
        <v>240</v>
      </c>
      <c r="B583" s="35">
        <v>2140</v>
      </c>
      <c r="C583" s="34" t="s">
        <v>18</v>
      </c>
      <c r="D583" s="103"/>
      <c r="E583" s="34" t="str">
        <f>CONCATENATE(C583,D583)</f>
        <v>X</v>
      </c>
      <c r="F583" s="34" t="s">
        <v>134</v>
      </c>
      <c r="G583" s="34">
        <v>21</v>
      </c>
      <c r="H583" s="34" t="str">
        <f>CONCATENATE(F583,"/",G583)</f>
        <v>XXX200/21</v>
      </c>
      <c r="I583" s="206" t="s">
        <v>64</v>
      </c>
      <c r="J583" s="103" t="s">
        <v>64</v>
      </c>
      <c r="K583" s="104">
        <v>0.68263888888888891</v>
      </c>
      <c r="L583" s="105">
        <v>0.68611111111111101</v>
      </c>
      <c r="M583" s="34" t="s">
        <v>21</v>
      </c>
      <c r="N583" s="105">
        <v>0.72222222222222221</v>
      </c>
      <c r="O583" s="34" t="s">
        <v>62</v>
      </c>
      <c r="P583" s="35" t="str">
        <f>IF(M584=O583,"OK","POZOR")</f>
        <v>OK</v>
      </c>
      <c r="Q583" s="36">
        <f>IF(ISNUMBER(G583),N583-L583,IF(F583="přejezd",N583-L583,0))</f>
        <v>3.6111111111111205E-2</v>
      </c>
      <c r="R583" s="36">
        <f>IF(ISNUMBER(G583),L583-K583,0)</f>
        <v>3.4722222222220989E-3</v>
      </c>
      <c r="S583" s="36">
        <f>Q583+R583</f>
        <v>3.9583333333333304E-2</v>
      </c>
      <c r="T583" s="36">
        <f>K583-N582</f>
        <v>2.083333333333437E-3</v>
      </c>
      <c r="U583" s="35">
        <v>38.1</v>
      </c>
      <c r="V583" s="35">
        <f>INDEX('Počty dní'!F:J,MATCH(E583,'Počty dní'!C:C,0),4)</f>
        <v>47</v>
      </c>
      <c r="W583" s="65">
        <f>V583*U583</f>
        <v>1790.7</v>
      </c>
    </row>
    <row r="584" spans="1:23" ht="15" thickBot="1" x14ac:dyDescent="0.35">
      <c r="A584" s="172">
        <v>240</v>
      </c>
      <c r="B584" s="37">
        <v>2140</v>
      </c>
      <c r="C584" s="75" t="s">
        <v>18</v>
      </c>
      <c r="D584" s="151"/>
      <c r="E584" s="75" t="str">
        <f>CONCATENATE(C584,D584)</f>
        <v>X</v>
      </c>
      <c r="F584" s="75" t="s">
        <v>134</v>
      </c>
      <c r="G584" s="75">
        <v>24</v>
      </c>
      <c r="H584" s="75" t="str">
        <f>CONCATENATE(F584,"/",G584)</f>
        <v>XXX200/24</v>
      </c>
      <c r="I584" s="211" t="s">
        <v>64</v>
      </c>
      <c r="J584" s="151" t="s">
        <v>64</v>
      </c>
      <c r="K584" s="173">
        <v>0.73263888888888884</v>
      </c>
      <c r="L584" s="174">
        <v>0.73541666666666661</v>
      </c>
      <c r="M584" s="75" t="s">
        <v>62</v>
      </c>
      <c r="N584" s="174">
        <v>0.77222222222222225</v>
      </c>
      <c r="O584" s="75" t="s">
        <v>21</v>
      </c>
      <c r="P584" s="75"/>
      <c r="Q584" s="68">
        <f>IF(ISNUMBER(G584),N584-L584,IF(F584="přejezd",N584-L584,0))</f>
        <v>3.6805555555555647E-2</v>
      </c>
      <c r="R584" s="68">
        <f>IF(ISNUMBER(G584),L584-K584,0)</f>
        <v>2.7777777777777679E-3</v>
      </c>
      <c r="S584" s="68">
        <f>Q584+R584</f>
        <v>3.9583333333333415E-2</v>
      </c>
      <c r="T584" s="68">
        <f>K584-N583</f>
        <v>1.041666666666663E-2</v>
      </c>
      <c r="U584" s="37">
        <v>38.1</v>
      </c>
      <c r="V584" s="37">
        <f>INDEX('Počty dní'!F:J,MATCH(E584,'Počty dní'!C:C,0),4)</f>
        <v>47</v>
      </c>
      <c r="W584" s="69">
        <f>V584*U584</f>
        <v>1790.7</v>
      </c>
    </row>
    <row r="585" spans="1:23" ht="15" thickBot="1" x14ac:dyDescent="0.35">
      <c r="A585" s="115" t="str">
        <f ca="1">CONCATENATE(INDIRECT("R[-3]C[0]",FALSE),"celkem")</f>
        <v>240celkem</v>
      </c>
      <c r="B585" s="70"/>
      <c r="C585" s="70" t="str">
        <f ca="1">INDIRECT("R[-1]C[12]",FALSE)</f>
        <v>Žďár n.Sáz.,,aut.nádr.</v>
      </c>
      <c r="D585" s="80"/>
      <c r="E585" s="70"/>
      <c r="F585" s="80"/>
      <c r="G585" s="70"/>
      <c r="H585" s="116"/>
      <c r="I585" s="117"/>
      <c r="J585" s="118" t="str">
        <f ca="1">INDIRECT("R[-3]C[0]",FALSE)</f>
        <v>V</v>
      </c>
      <c r="K585" s="119"/>
      <c r="L585" s="120"/>
      <c r="M585" s="121"/>
      <c r="N585" s="120"/>
      <c r="O585" s="122"/>
      <c r="P585" s="70"/>
      <c r="Q585" s="71">
        <f>SUM(Q581:Q584)</f>
        <v>0.22569444444444456</v>
      </c>
      <c r="R585" s="71">
        <f>SUM(R581:R584)</f>
        <v>1.5277777777777612E-2</v>
      </c>
      <c r="S585" s="71">
        <f>SUM(S581:S584)</f>
        <v>0.24097222222222217</v>
      </c>
      <c r="T585" s="71">
        <f>SUM(T581:T584)</f>
        <v>0.29722222222222228</v>
      </c>
      <c r="U585" s="72">
        <f>SUM(U581:U584)</f>
        <v>243.6</v>
      </c>
      <c r="V585" s="73"/>
      <c r="W585" s="74">
        <f>SUM(W581:W584)</f>
        <v>11449.2</v>
      </c>
    </row>
    <row r="586" spans="1:23" x14ac:dyDescent="0.3">
      <c r="C586" s="43"/>
      <c r="D586" s="147"/>
      <c r="E586" s="43"/>
      <c r="L586" s="139"/>
      <c r="M586" s="141"/>
      <c r="N586" s="139"/>
      <c r="O586" s="141"/>
    </row>
    <row r="587" spans="1:23" ht="15" thickBot="1" x14ac:dyDescent="0.35">
      <c r="C587" s="43"/>
      <c r="D587" s="147"/>
      <c r="E587" s="43"/>
      <c r="L587" s="139"/>
      <c r="M587" s="141"/>
      <c r="N587" s="139"/>
      <c r="O587" s="141"/>
    </row>
    <row r="588" spans="1:23" x14ac:dyDescent="0.3">
      <c r="A588" s="89">
        <v>241</v>
      </c>
      <c r="B588" s="32">
        <v>2141</v>
      </c>
      <c r="C588" s="32" t="s">
        <v>18</v>
      </c>
      <c r="D588" s="90"/>
      <c r="E588" s="32" t="str">
        <f>CONCATENATE(C588,D588)</f>
        <v>X</v>
      </c>
      <c r="F588" s="32" t="s">
        <v>134</v>
      </c>
      <c r="G588" s="32">
        <v>1</v>
      </c>
      <c r="H588" s="32" t="str">
        <f>CONCATENATE(F588,"/",G588)</f>
        <v>XXX200/1</v>
      </c>
      <c r="I588" s="204" t="s">
        <v>65</v>
      </c>
      <c r="J588" s="90" t="s">
        <v>65</v>
      </c>
      <c r="K588" s="169">
        <v>0.18402777777777779</v>
      </c>
      <c r="L588" s="170">
        <v>0.18611111111111112</v>
      </c>
      <c r="M588" s="95" t="s">
        <v>21</v>
      </c>
      <c r="N588" s="170">
        <v>0.22222222222222221</v>
      </c>
      <c r="O588" s="95" t="s">
        <v>62</v>
      </c>
      <c r="P588" s="32" t="str">
        <f t="shared" ref="P588:P598" si="320">IF(M589=O588,"OK","POZOR")</f>
        <v>OK</v>
      </c>
      <c r="Q588" s="67">
        <f t="shared" ref="Q588:Q603" si="321">IF(ISNUMBER(G588),N588-L588,IF(F588="přejezd",N588-L588,0))</f>
        <v>3.6111111111111094E-2</v>
      </c>
      <c r="R588" s="67">
        <f t="shared" ref="R588:R603" si="322">IF(ISNUMBER(G588),L588-K588,0)</f>
        <v>2.0833333333333259E-3</v>
      </c>
      <c r="S588" s="67">
        <f t="shared" ref="S588:S603" si="323">Q588+R588</f>
        <v>3.819444444444442E-2</v>
      </c>
      <c r="T588" s="67"/>
      <c r="U588" s="32">
        <v>38.1</v>
      </c>
      <c r="V588" s="32">
        <f>INDEX('Počty dní'!F:J,MATCH(E588,'Počty dní'!C:C,0),4)</f>
        <v>47</v>
      </c>
      <c r="W588" s="33">
        <f>V588*U588</f>
        <v>1790.7</v>
      </c>
    </row>
    <row r="589" spans="1:23" x14ac:dyDescent="0.3">
      <c r="A589" s="171">
        <v>241</v>
      </c>
      <c r="B589" s="35">
        <v>2141</v>
      </c>
      <c r="C589" s="34" t="s">
        <v>18</v>
      </c>
      <c r="D589" s="103"/>
      <c r="E589" s="34" t="str">
        <f>CONCATENATE(C589,D589)</f>
        <v>X</v>
      </c>
      <c r="F589" s="34" t="s">
        <v>134</v>
      </c>
      <c r="G589" s="34">
        <v>4</v>
      </c>
      <c r="H589" s="34" t="str">
        <f>CONCATENATE(F589,"/",G589)</f>
        <v>XXX200/4</v>
      </c>
      <c r="I589" s="206" t="s">
        <v>65</v>
      </c>
      <c r="J589" s="103" t="s">
        <v>65</v>
      </c>
      <c r="K589" s="176">
        <v>0.23263888888888887</v>
      </c>
      <c r="L589" s="149">
        <v>0.23541666666666669</v>
      </c>
      <c r="M589" s="102" t="s">
        <v>62</v>
      </c>
      <c r="N589" s="149">
        <v>0.2722222222222222</v>
      </c>
      <c r="O589" s="102" t="s">
        <v>21</v>
      </c>
      <c r="P589" s="35" t="str">
        <f t="shared" si="320"/>
        <v>OK</v>
      </c>
      <c r="Q589" s="36">
        <f t="shared" si="321"/>
        <v>3.6805555555555508E-2</v>
      </c>
      <c r="R589" s="36">
        <f t="shared" si="322"/>
        <v>2.7777777777778234E-3</v>
      </c>
      <c r="S589" s="36">
        <f t="shared" si="323"/>
        <v>3.9583333333333331E-2</v>
      </c>
      <c r="T589" s="36">
        <f t="shared" ref="T589:T603" si="324">K589-N588</f>
        <v>1.0416666666666657E-2</v>
      </c>
      <c r="U589" s="35">
        <v>38.1</v>
      </c>
      <c r="V589" s="35">
        <f>INDEX('Počty dní'!F:J,MATCH(E589,'Počty dní'!C:C,0),4)</f>
        <v>47</v>
      </c>
      <c r="W589" s="65">
        <f>V589*U589</f>
        <v>1790.7</v>
      </c>
    </row>
    <row r="590" spans="1:23" x14ac:dyDescent="0.3">
      <c r="A590" s="171">
        <v>241</v>
      </c>
      <c r="B590" s="35">
        <v>2141</v>
      </c>
      <c r="C590" s="34" t="s">
        <v>18</v>
      </c>
      <c r="D590" s="103"/>
      <c r="E590" s="34" t="str">
        <f t="shared" ref="E590:E595" si="325">CONCATENATE(C590,D590)</f>
        <v>X</v>
      </c>
      <c r="F590" s="34" t="s">
        <v>111</v>
      </c>
      <c r="G590" s="34">
        <v>12</v>
      </c>
      <c r="H590" s="34" t="str">
        <f t="shared" ref="H590:H595" si="326">CONCATENATE(F590,"/",G590)</f>
        <v>XXX130/12</v>
      </c>
      <c r="I590" s="206" t="s">
        <v>65</v>
      </c>
      <c r="J590" s="103" t="s">
        <v>65</v>
      </c>
      <c r="K590" s="176">
        <v>0.2951388888888889</v>
      </c>
      <c r="L590" s="149">
        <v>0.2986111111111111</v>
      </c>
      <c r="M590" s="102" t="s">
        <v>21</v>
      </c>
      <c r="N590" s="149">
        <v>0.3298611111111111</v>
      </c>
      <c r="O590" s="102" t="s">
        <v>60</v>
      </c>
      <c r="P590" s="35" t="str">
        <f t="shared" si="320"/>
        <v>OK</v>
      </c>
      <c r="Q590" s="36">
        <f t="shared" si="321"/>
        <v>3.125E-2</v>
      </c>
      <c r="R590" s="36">
        <f t="shared" si="322"/>
        <v>3.4722222222222099E-3</v>
      </c>
      <c r="S590" s="36">
        <f t="shared" si="323"/>
        <v>3.472222222222221E-2</v>
      </c>
      <c r="T590" s="36">
        <f t="shared" si="324"/>
        <v>2.2916666666666696E-2</v>
      </c>
      <c r="U590" s="35">
        <v>27.7</v>
      </c>
      <c r="V590" s="35">
        <f>INDEX('Počty dní'!F:J,MATCH(E590,'Počty dní'!C:C,0),4)</f>
        <v>47</v>
      </c>
      <c r="W590" s="65">
        <f t="shared" ref="W590:W595" si="327">V590*U590</f>
        <v>1301.8999999999999</v>
      </c>
    </row>
    <row r="591" spans="1:23" x14ac:dyDescent="0.3">
      <c r="A591" s="171">
        <v>241</v>
      </c>
      <c r="B591" s="35">
        <v>2141</v>
      </c>
      <c r="C591" s="34" t="s">
        <v>18</v>
      </c>
      <c r="D591" s="103"/>
      <c r="E591" s="34" t="str">
        <f t="shared" si="325"/>
        <v>X</v>
      </c>
      <c r="F591" s="34" t="s">
        <v>111</v>
      </c>
      <c r="G591" s="34">
        <v>15</v>
      </c>
      <c r="H591" s="34" t="str">
        <f t="shared" si="326"/>
        <v>XXX130/15</v>
      </c>
      <c r="I591" s="206" t="s">
        <v>65</v>
      </c>
      <c r="J591" s="103" t="s">
        <v>65</v>
      </c>
      <c r="K591" s="176">
        <v>0.33333333333333331</v>
      </c>
      <c r="L591" s="149">
        <v>0.33680555555555558</v>
      </c>
      <c r="M591" s="102" t="s">
        <v>60</v>
      </c>
      <c r="N591" s="149">
        <v>0.36805555555555558</v>
      </c>
      <c r="O591" s="102" t="s">
        <v>21</v>
      </c>
      <c r="P591" s="35" t="str">
        <f t="shared" si="320"/>
        <v>OK</v>
      </c>
      <c r="Q591" s="36">
        <f t="shared" si="321"/>
        <v>3.125E-2</v>
      </c>
      <c r="R591" s="36">
        <f t="shared" si="322"/>
        <v>3.4722222222222654E-3</v>
      </c>
      <c r="S591" s="36">
        <f t="shared" si="323"/>
        <v>3.4722222222222265E-2</v>
      </c>
      <c r="T591" s="36">
        <f t="shared" si="324"/>
        <v>3.4722222222222099E-3</v>
      </c>
      <c r="U591" s="35">
        <v>27.7</v>
      </c>
      <c r="V591" s="35">
        <f>INDEX('Počty dní'!F:J,MATCH(E591,'Počty dní'!C:C,0),4)</f>
        <v>47</v>
      </c>
      <c r="W591" s="65">
        <f t="shared" si="327"/>
        <v>1301.8999999999999</v>
      </c>
    </row>
    <row r="592" spans="1:23" x14ac:dyDescent="0.3">
      <c r="A592" s="171">
        <v>241</v>
      </c>
      <c r="B592" s="35">
        <v>2141</v>
      </c>
      <c r="C592" s="34" t="s">
        <v>18</v>
      </c>
      <c r="D592" s="103"/>
      <c r="E592" s="34" t="str">
        <f t="shared" si="325"/>
        <v>X</v>
      </c>
      <c r="F592" s="34" t="s">
        <v>125</v>
      </c>
      <c r="G592" s="34">
        <v>2</v>
      </c>
      <c r="H592" s="34" t="str">
        <f t="shared" si="326"/>
        <v>XXX154/2</v>
      </c>
      <c r="I592" s="206" t="s">
        <v>65</v>
      </c>
      <c r="J592" s="103" t="s">
        <v>65</v>
      </c>
      <c r="K592" s="176">
        <v>0.3833333333333333</v>
      </c>
      <c r="L592" s="149">
        <v>0.38541666666666669</v>
      </c>
      <c r="M592" s="35" t="s">
        <v>21</v>
      </c>
      <c r="N592" s="149">
        <v>0.39652777777777781</v>
      </c>
      <c r="O592" s="35" t="s">
        <v>51</v>
      </c>
      <c r="P592" s="35" t="str">
        <f t="shared" si="320"/>
        <v>OK</v>
      </c>
      <c r="Q592" s="36">
        <f t="shared" si="321"/>
        <v>1.1111111111111127E-2</v>
      </c>
      <c r="R592" s="36">
        <f t="shared" si="322"/>
        <v>2.0833333333333814E-3</v>
      </c>
      <c r="S592" s="36">
        <f t="shared" si="323"/>
        <v>1.3194444444444509E-2</v>
      </c>
      <c r="T592" s="36">
        <f t="shared" si="324"/>
        <v>1.5277777777777724E-2</v>
      </c>
      <c r="U592" s="35">
        <v>9.1999999999999993</v>
      </c>
      <c r="V592" s="35">
        <f>INDEX('Počty dní'!F:J,MATCH(E592,'Počty dní'!C:C,0),4)</f>
        <v>47</v>
      </c>
      <c r="W592" s="65">
        <f t="shared" si="327"/>
        <v>432.4</v>
      </c>
    </row>
    <row r="593" spans="1:23" x14ac:dyDescent="0.3">
      <c r="A593" s="171">
        <v>241</v>
      </c>
      <c r="B593" s="35">
        <v>2141</v>
      </c>
      <c r="C593" s="34" t="s">
        <v>18</v>
      </c>
      <c r="D593" s="103"/>
      <c r="E593" s="34" t="str">
        <f t="shared" si="325"/>
        <v>X</v>
      </c>
      <c r="F593" s="34" t="s">
        <v>125</v>
      </c>
      <c r="G593" s="34">
        <v>5</v>
      </c>
      <c r="H593" s="34" t="str">
        <f t="shared" si="326"/>
        <v>XXX154/5</v>
      </c>
      <c r="I593" s="206" t="s">
        <v>65</v>
      </c>
      <c r="J593" s="103" t="s">
        <v>65</v>
      </c>
      <c r="K593" s="176">
        <v>0.39652777777777781</v>
      </c>
      <c r="L593" s="149">
        <v>0.39652777777777781</v>
      </c>
      <c r="M593" s="35" t="s">
        <v>51</v>
      </c>
      <c r="N593" s="149">
        <v>0.40763888888888888</v>
      </c>
      <c r="O593" s="35" t="s">
        <v>21</v>
      </c>
      <c r="P593" s="35" t="str">
        <f t="shared" si="320"/>
        <v>OK</v>
      </c>
      <c r="Q593" s="36">
        <f t="shared" si="321"/>
        <v>1.1111111111111072E-2</v>
      </c>
      <c r="R593" s="36">
        <f t="shared" si="322"/>
        <v>0</v>
      </c>
      <c r="S593" s="36">
        <f t="shared" si="323"/>
        <v>1.1111111111111072E-2</v>
      </c>
      <c r="T593" s="36">
        <f t="shared" si="324"/>
        <v>0</v>
      </c>
      <c r="U593" s="35">
        <v>9.1999999999999993</v>
      </c>
      <c r="V593" s="35">
        <f>INDEX('Počty dní'!F:J,MATCH(E593,'Počty dní'!C:C,0),4)</f>
        <v>47</v>
      </c>
      <c r="W593" s="65">
        <f t="shared" si="327"/>
        <v>432.4</v>
      </c>
    </row>
    <row r="594" spans="1:23" x14ac:dyDescent="0.3">
      <c r="A594" s="171">
        <v>241</v>
      </c>
      <c r="B594" s="35">
        <v>2141</v>
      </c>
      <c r="C594" s="35" t="s">
        <v>18</v>
      </c>
      <c r="D594" s="163"/>
      <c r="E594" s="98" t="str">
        <f t="shared" si="325"/>
        <v>X</v>
      </c>
      <c r="F594" s="35" t="s">
        <v>107</v>
      </c>
      <c r="G594" s="132">
        <v>11</v>
      </c>
      <c r="H594" s="35" t="str">
        <f t="shared" si="326"/>
        <v>XXX110/11</v>
      </c>
      <c r="I594" s="97" t="s">
        <v>65</v>
      </c>
      <c r="J594" s="103" t="s">
        <v>65</v>
      </c>
      <c r="K594" s="99">
        <v>0.43888888888888888</v>
      </c>
      <c r="L594" s="131">
        <v>0.44097222222222227</v>
      </c>
      <c r="M594" s="101" t="s">
        <v>21</v>
      </c>
      <c r="N594" s="163">
        <v>0.49305555555555558</v>
      </c>
      <c r="O594" s="102" t="s">
        <v>84</v>
      </c>
      <c r="P594" s="35" t="str">
        <f t="shared" si="320"/>
        <v>OK</v>
      </c>
      <c r="Q594" s="36">
        <f t="shared" si="321"/>
        <v>5.2083333333333315E-2</v>
      </c>
      <c r="R594" s="36">
        <f t="shared" si="322"/>
        <v>2.0833333333333814E-3</v>
      </c>
      <c r="S594" s="36">
        <f t="shared" si="323"/>
        <v>5.4166666666666696E-2</v>
      </c>
      <c r="T594" s="36">
        <f t="shared" si="324"/>
        <v>3.125E-2</v>
      </c>
      <c r="U594" s="35">
        <v>49.2</v>
      </c>
      <c r="V594" s="35">
        <f>INDEX('Počty dní'!F:J,MATCH(E594,'Počty dní'!C:C,0),4)</f>
        <v>47</v>
      </c>
      <c r="W594" s="65">
        <f t="shared" si="327"/>
        <v>2312.4</v>
      </c>
    </row>
    <row r="595" spans="1:23" x14ac:dyDescent="0.3">
      <c r="A595" s="171">
        <v>241</v>
      </c>
      <c r="B595" s="35">
        <v>2141</v>
      </c>
      <c r="C595" s="35" t="s">
        <v>18</v>
      </c>
      <c r="D595" s="131"/>
      <c r="E595" s="98" t="str">
        <f t="shared" si="325"/>
        <v>X</v>
      </c>
      <c r="F595" s="35" t="s">
        <v>107</v>
      </c>
      <c r="G595" s="132">
        <v>16</v>
      </c>
      <c r="H595" s="35" t="str">
        <f t="shared" si="326"/>
        <v>XXX110/16</v>
      </c>
      <c r="I595" s="97" t="s">
        <v>65</v>
      </c>
      <c r="J595" s="103" t="s">
        <v>65</v>
      </c>
      <c r="K595" s="99">
        <v>0.50347222222222221</v>
      </c>
      <c r="L595" s="131">
        <v>0.50694444444444442</v>
      </c>
      <c r="M595" s="102" t="s">
        <v>84</v>
      </c>
      <c r="N595" s="100">
        <v>0.55902777777777779</v>
      </c>
      <c r="O595" s="101" t="s">
        <v>21</v>
      </c>
      <c r="P595" s="35" t="str">
        <f t="shared" si="320"/>
        <v>OK</v>
      </c>
      <c r="Q595" s="36">
        <f t="shared" si="321"/>
        <v>5.208333333333337E-2</v>
      </c>
      <c r="R595" s="36">
        <f t="shared" si="322"/>
        <v>3.4722222222222099E-3</v>
      </c>
      <c r="S595" s="36">
        <f t="shared" si="323"/>
        <v>5.555555555555558E-2</v>
      </c>
      <c r="T595" s="36">
        <f t="shared" si="324"/>
        <v>1.041666666666663E-2</v>
      </c>
      <c r="U595" s="35">
        <v>49.2</v>
      </c>
      <c r="V595" s="35">
        <f>INDEX('Počty dní'!F:J,MATCH(E595,'Počty dní'!C:C,0),4)</f>
        <v>47</v>
      </c>
      <c r="W595" s="65">
        <f t="shared" si="327"/>
        <v>2312.4</v>
      </c>
    </row>
    <row r="596" spans="1:23" x14ac:dyDescent="0.3">
      <c r="A596" s="171">
        <v>241</v>
      </c>
      <c r="B596" s="35">
        <v>2141</v>
      </c>
      <c r="C596" s="34" t="s">
        <v>18</v>
      </c>
      <c r="D596" s="103"/>
      <c r="E596" s="34" t="str">
        <f t="shared" ref="E596:E603" si="328">CONCATENATE(C596,D596)</f>
        <v>X</v>
      </c>
      <c r="F596" s="34" t="s">
        <v>112</v>
      </c>
      <c r="G596" s="34">
        <v>21</v>
      </c>
      <c r="H596" s="34" t="str">
        <f t="shared" ref="H596:H603" si="329">CONCATENATE(F596,"/",G596)</f>
        <v>XXX136/21</v>
      </c>
      <c r="I596" s="97" t="s">
        <v>65</v>
      </c>
      <c r="J596" s="103" t="s">
        <v>65</v>
      </c>
      <c r="K596" s="104">
        <v>0.59722222222222221</v>
      </c>
      <c r="L596" s="105">
        <v>0.6</v>
      </c>
      <c r="M596" s="34" t="s">
        <v>21</v>
      </c>
      <c r="N596" s="105">
        <v>0.62291666666666667</v>
      </c>
      <c r="O596" s="34" t="s">
        <v>57</v>
      </c>
      <c r="P596" s="35" t="str">
        <f t="shared" si="320"/>
        <v>OK</v>
      </c>
      <c r="Q596" s="36">
        <f t="shared" si="321"/>
        <v>2.2916666666666696E-2</v>
      </c>
      <c r="R596" s="36">
        <f t="shared" si="322"/>
        <v>2.7777777777777679E-3</v>
      </c>
      <c r="S596" s="36">
        <f t="shared" si="323"/>
        <v>2.5694444444444464E-2</v>
      </c>
      <c r="T596" s="36">
        <f t="shared" si="324"/>
        <v>3.819444444444442E-2</v>
      </c>
      <c r="U596" s="35">
        <v>19.5</v>
      </c>
      <c r="V596" s="35">
        <f>INDEX('Počty dní'!F:J,MATCH(E596,'Počty dní'!C:C,0),4)</f>
        <v>47</v>
      </c>
      <c r="W596" s="65">
        <f t="shared" ref="W596:W603" si="330">V596*U596</f>
        <v>916.5</v>
      </c>
    </row>
    <row r="597" spans="1:23" x14ac:dyDescent="0.3">
      <c r="A597" s="171">
        <v>241</v>
      </c>
      <c r="B597" s="35">
        <v>2141</v>
      </c>
      <c r="C597" s="34" t="s">
        <v>18</v>
      </c>
      <c r="D597" s="103"/>
      <c r="E597" s="34" t="str">
        <f t="shared" si="328"/>
        <v>X</v>
      </c>
      <c r="F597" s="34" t="s">
        <v>112</v>
      </c>
      <c r="G597" s="34">
        <v>22</v>
      </c>
      <c r="H597" s="34" t="str">
        <f t="shared" si="329"/>
        <v>XXX136/22</v>
      </c>
      <c r="I597" s="97" t="s">
        <v>65</v>
      </c>
      <c r="J597" s="103" t="s">
        <v>65</v>
      </c>
      <c r="K597" s="104">
        <v>0.62430555555555556</v>
      </c>
      <c r="L597" s="105">
        <v>0.625</v>
      </c>
      <c r="M597" s="34" t="s">
        <v>57</v>
      </c>
      <c r="N597" s="105">
        <v>0.65</v>
      </c>
      <c r="O597" s="34" t="s">
        <v>21</v>
      </c>
      <c r="P597" s="35" t="str">
        <f t="shared" si="320"/>
        <v>OK</v>
      </c>
      <c r="Q597" s="36">
        <f t="shared" si="321"/>
        <v>2.5000000000000022E-2</v>
      </c>
      <c r="R597" s="36">
        <f t="shared" si="322"/>
        <v>6.9444444444444198E-4</v>
      </c>
      <c r="S597" s="36">
        <f t="shared" si="323"/>
        <v>2.5694444444444464E-2</v>
      </c>
      <c r="T597" s="36">
        <f t="shared" si="324"/>
        <v>1.388888888888884E-3</v>
      </c>
      <c r="U597" s="35">
        <v>19.5</v>
      </c>
      <c r="V597" s="35">
        <f>INDEX('Počty dní'!F:J,MATCH(E597,'Počty dní'!C:C,0),4)</f>
        <v>47</v>
      </c>
      <c r="W597" s="65">
        <f t="shared" si="330"/>
        <v>916.5</v>
      </c>
    </row>
    <row r="598" spans="1:23" x14ac:dyDescent="0.3">
      <c r="A598" s="171">
        <v>241</v>
      </c>
      <c r="B598" s="35">
        <v>2141</v>
      </c>
      <c r="C598" s="35" t="s">
        <v>18</v>
      </c>
      <c r="D598" s="132"/>
      <c r="E598" s="98" t="str">
        <f t="shared" si="328"/>
        <v>X</v>
      </c>
      <c r="F598" s="35" t="s">
        <v>108</v>
      </c>
      <c r="G598" s="132">
        <v>21</v>
      </c>
      <c r="H598" s="35" t="str">
        <f t="shared" si="329"/>
        <v>XXX117/21</v>
      </c>
      <c r="I598" s="97" t="s">
        <v>65</v>
      </c>
      <c r="J598" s="103" t="s">
        <v>65</v>
      </c>
      <c r="K598" s="104">
        <v>0.65</v>
      </c>
      <c r="L598" s="105">
        <v>0.65069444444444446</v>
      </c>
      <c r="M598" s="102" t="s">
        <v>21</v>
      </c>
      <c r="N598" s="105">
        <v>0.68541666666666667</v>
      </c>
      <c r="O598" s="106" t="s">
        <v>43</v>
      </c>
      <c r="P598" s="35" t="str">
        <f t="shared" si="320"/>
        <v>OK</v>
      </c>
      <c r="Q598" s="36">
        <f t="shared" si="321"/>
        <v>3.472222222222221E-2</v>
      </c>
      <c r="R598" s="36">
        <f t="shared" si="322"/>
        <v>6.9444444444444198E-4</v>
      </c>
      <c r="S598" s="36">
        <f t="shared" si="323"/>
        <v>3.5416666666666652E-2</v>
      </c>
      <c r="T598" s="36">
        <f t="shared" si="324"/>
        <v>0</v>
      </c>
      <c r="U598" s="35">
        <v>31.6</v>
      </c>
      <c r="V598" s="35">
        <f>INDEX('Počty dní'!F:J,MATCH(E598,'Počty dní'!C:C,0),4)</f>
        <v>47</v>
      </c>
      <c r="W598" s="65">
        <f t="shared" si="330"/>
        <v>1485.2</v>
      </c>
    </row>
    <row r="599" spans="1:23" x14ac:dyDescent="0.3">
      <c r="A599" s="171">
        <v>241</v>
      </c>
      <c r="B599" s="35">
        <v>2141</v>
      </c>
      <c r="C599" s="35" t="s">
        <v>18</v>
      </c>
      <c r="D599" s="132"/>
      <c r="E599" s="98" t="str">
        <f t="shared" si="328"/>
        <v>X</v>
      </c>
      <c r="F599" s="35" t="s">
        <v>108</v>
      </c>
      <c r="G599" s="132">
        <v>24</v>
      </c>
      <c r="H599" s="35" t="str">
        <f t="shared" si="329"/>
        <v>XXX117/24</v>
      </c>
      <c r="I599" s="97" t="s">
        <v>65</v>
      </c>
      <c r="J599" s="103" t="s">
        <v>65</v>
      </c>
      <c r="K599" s="104">
        <v>0.68819444444444455</v>
      </c>
      <c r="L599" s="105">
        <v>0.68888888888888899</v>
      </c>
      <c r="M599" s="102" t="s">
        <v>43</v>
      </c>
      <c r="N599" s="105">
        <v>0.72430555555555554</v>
      </c>
      <c r="O599" s="106" t="s">
        <v>21</v>
      </c>
      <c r="P599" s="35" t="str">
        <f>IF(M600=O599,"OK","POZOR")</f>
        <v>OK</v>
      </c>
      <c r="Q599" s="36">
        <f t="shared" si="321"/>
        <v>3.5416666666666541E-2</v>
      </c>
      <c r="R599" s="36">
        <f t="shared" si="322"/>
        <v>6.9444444444444198E-4</v>
      </c>
      <c r="S599" s="36">
        <f t="shared" si="323"/>
        <v>3.6111111111110983E-2</v>
      </c>
      <c r="T599" s="36">
        <f t="shared" si="324"/>
        <v>2.7777777777778789E-3</v>
      </c>
      <c r="U599" s="35">
        <v>31.6</v>
      </c>
      <c r="V599" s="35">
        <f>INDEX('Počty dní'!F:J,MATCH(E599,'Počty dní'!C:C,0),4)</f>
        <v>47</v>
      </c>
      <c r="W599" s="65">
        <f t="shared" si="330"/>
        <v>1485.2</v>
      </c>
    </row>
    <row r="600" spans="1:23" x14ac:dyDescent="0.3">
      <c r="A600" s="171">
        <v>241</v>
      </c>
      <c r="B600" s="35">
        <v>2141</v>
      </c>
      <c r="C600" s="34" t="s">
        <v>18</v>
      </c>
      <c r="D600" s="103"/>
      <c r="E600" s="34" t="str">
        <f t="shared" si="328"/>
        <v>X</v>
      </c>
      <c r="F600" s="34" t="s">
        <v>111</v>
      </c>
      <c r="G600" s="34">
        <v>42</v>
      </c>
      <c r="H600" s="34" t="str">
        <f t="shared" si="329"/>
        <v>XXX130/42</v>
      </c>
      <c r="I600" s="206" t="s">
        <v>65</v>
      </c>
      <c r="J600" s="103" t="s">
        <v>65</v>
      </c>
      <c r="K600" s="104">
        <v>0.75347222222222221</v>
      </c>
      <c r="L600" s="105">
        <v>0.75694444444444453</v>
      </c>
      <c r="M600" s="102" t="s">
        <v>21</v>
      </c>
      <c r="N600" s="105">
        <v>0.78819444444444453</v>
      </c>
      <c r="O600" s="106" t="s">
        <v>60</v>
      </c>
      <c r="P600" s="35" t="str">
        <f>IF(M601=O600,"OK","POZOR")</f>
        <v>OK</v>
      </c>
      <c r="Q600" s="36">
        <f t="shared" si="321"/>
        <v>3.125E-2</v>
      </c>
      <c r="R600" s="36">
        <f t="shared" si="322"/>
        <v>3.4722222222223209E-3</v>
      </c>
      <c r="S600" s="36">
        <f t="shared" si="323"/>
        <v>3.4722222222222321E-2</v>
      </c>
      <c r="T600" s="36">
        <f t="shared" si="324"/>
        <v>2.9166666666666674E-2</v>
      </c>
      <c r="U600" s="35">
        <v>27.7</v>
      </c>
      <c r="V600" s="35">
        <f>INDEX('Počty dní'!F:J,MATCH(E600,'Počty dní'!C:C,0),4)</f>
        <v>47</v>
      </c>
      <c r="W600" s="65">
        <f t="shared" si="330"/>
        <v>1301.8999999999999</v>
      </c>
    </row>
    <row r="601" spans="1:23" x14ac:dyDescent="0.3">
      <c r="A601" s="171">
        <v>241</v>
      </c>
      <c r="B601" s="35">
        <v>2141</v>
      </c>
      <c r="C601" s="34" t="s">
        <v>18</v>
      </c>
      <c r="D601" s="103"/>
      <c r="E601" s="34" t="str">
        <f t="shared" si="328"/>
        <v>X</v>
      </c>
      <c r="F601" s="34" t="s">
        <v>111</v>
      </c>
      <c r="G601" s="34">
        <v>45</v>
      </c>
      <c r="H601" s="34" t="str">
        <f t="shared" si="329"/>
        <v>XXX130/45</v>
      </c>
      <c r="I601" s="206" t="s">
        <v>65</v>
      </c>
      <c r="J601" s="103" t="s">
        <v>65</v>
      </c>
      <c r="K601" s="104">
        <v>0.79166666666666663</v>
      </c>
      <c r="L601" s="105">
        <v>0.79513888888888884</v>
      </c>
      <c r="M601" s="102" t="s">
        <v>60</v>
      </c>
      <c r="N601" s="105">
        <v>0.82638888888888884</v>
      </c>
      <c r="O601" s="106" t="s">
        <v>21</v>
      </c>
      <c r="P601" s="35" t="str">
        <f>IF(M602=O601,"OK","POZOR")</f>
        <v>OK</v>
      </c>
      <c r="Q601" s="36">
        <f t="shared" si="321"/>
        <v>3.125E-2</v>
      </c>
      <c r="R601" s="36">
        <f t="shared" si="322"/>
        <v>3.4722222222222099E-3</v>
      </c>
      <c r="S601" s="36">
        <f t="shared" si="323"/>
        <v>3.472222222222221E-2</v>
      </c>
      <c r="T601" s="36">
        <f t="shared" si="324"/>
        <v>3.4722222222220989E-3</v>
      </c>
      <c r="U601" s="35">
        <v>28.2</v>
      </c>
      <c r="V601" s="35">
        <f>INDEX('Počty dní'!F:J,MATCH(E601,'Počty dní'!C:C,0),4)</f>
        <v>47</v>
      </c>
      <c r="W601" s="65">
        <f t="shared" si="330"/>
        <v>1325.3999999999999</v>
      </c>
    </row>
    <row r="602" spans="1:23" x14ac:dyDescent="0.3">
      <c r="A602" s="171">
        <v>241</v>
      </c>
      <c r="B602" s="35">
        <v>2141</v>
      </c>
      <c r="C602" s="34" t="s">
        <v>18</v>
      </c>
      <c r="D602" s="103"/>
      <c r="E602" s="34" t="str">
        <f t="shared" si="328"/>
        <v>X</v>
      </c>
      <c r="F602" s="34" t="s">
        <v>134</v>
      </c>
      <c r="G602" s="34">
        <v>27</v>
      </c>
      <c r="H602" s="34" t="str">
        <f t="shared" si="329"/>
        <v>XXX200/27</v>
      </c>
      <c r="I602" s="206" t="s">
        <v>65</v>
      </c>
      <c r="J602" s="103" t="s">
        <v>65</v>
      </c>
      <c r="K602" s="99">
        <v>0.85069444444444453</v>
      </c>
      <c r="L602" s="131">
        <v>0.85277777777777775</v>
      </c>
      <c r="M602" s="101" t="s">
        <v>21</v>
      </c>
      <c r="N602" s="163">
        <v>0.88888888888888884</v>
      </c>
      <c r="O602" s="102" t="s">
        <v>62</v>
      </c>
      <c r="P602" s="35" t="str">
        <f>IF(M603=O602,"OK","POZOR")</f>
        <v>OK</v>
      </c>
      <c r="Q602" s="36">
        <f t="shared" si="321"/>
        <v>3.6111111111111094E-2</v>
      </c>
      <c r="R602" s="36">
        <f t="shared" si="322"/>
        <v>2.0833333333332149E-3</v>
      </c>
      <c r="S602" s="36">
        <f t="shared" si="323"/>
        <v>3.8194444444444309E-2</v>
      </c>
      <c r="T602" s="36">
        <f t="shared" si="324"/>
        <v>2.4305555555555691E-2</v>
      </c>
      <c r="U602" s="35">
        <v>38.1</v>
      </c>
      <c r="V602" s="35">
        <f>INDEX('Počty dní'!F:J,MATCH(E602,'Počty dní'!C:C,0),4)</f>
        <v>47</v>
      </c>
      <c r="W602" s="65">
        <f t="shared" si="330"/>
        <v>1790.7</v>
      </c>
    </row>
    <row r="603" spans="1:23" ht="15" thickBot="1" x14ac:dyDescent="0.35">
      <c r="A603" s="172">
        <v>241</v>
      </c>
      <c r="B603" s="37">
        <v>2141</v>
      </c>
      <c r="C603" s="75" t="s">
        <v>18</v>
      </c>
      <c r="D603" s="151"/>
      <c r="E603" s="75" t="str">
        <f t="shared" si="328"/>
        <v>X</v>
      </c>
      <c r="F603" s="75" t="s">
        <v>134</v>
      </c>
      <c r="G603" s="75">
        <v>30</v>
      </c>
      <c r="H603" s="75" t="str">
        <f t="shared" si="329"/>
        <v>XXX200/30</v>
      </c>
      <c r="I603" s="211" t="s">
        <v>65</v>
      </c>
      <c r="J603" s="151" t="s">
        <v>65</v>
      </c>
      <c r="K603" s="111">
        <v>0.94097222222222221</v>
      </c>
      <c r="L603" s="179">
        <v>0.94374999999999998</v>
      </c>
      <c r="M603" s="114" t="s">
        <v>62</v>
      </c>
      <c r="N603" s="180">
        <v>0.98055555555555562</v>
      </c>
      <c r="O603" s="113" t="s">
        <v>21</v>
      </c>
      <c r="P603" s="75"/>
      <c r="Q603" s="68">
        <f t="shared" si="321"/>
        <v>3.6805555555555647E-2</v>
      </c>
      <c r="R603" s="68">
        <f t="shared" si="322"/>
        <v>2.7777777777777679E-3</v>
      </c>
      <c r="S603" s="68">
        <f t="shared" si="323"/>
        <v>3.9583333333333415E-2</v>
      </c>
      <c r="T603" s="68">
        <f t="shared" si="324"/>
        <v>5.208333333333337E-2</v>
      </c>
      <c r="U603" s="37">
        <v>38.1</v>
      </c>
      <c r="V603" s="37">
        <f>INDEX('Počty dní'!F:J,MATCH(E603,'Počty dní'!C:C,0),4)</f>
        <v>47</v>
      </c>
      <c r="W603" s="69">
        <f t="shared" si="330"/>
        <v>1790.7</v>
      </c>
    </row>
    <row r="604" spans="1:23" ht="15" thickBot="1" x14ac:dyDescent="0.35">
      <c r="A604" s="115" t="str">
        <f ca="1">CONCATENATE(INDIRECT("R[-3]C[0]",FALSE),"celkem")</f>
        <v>241celkem</v>
      </c>
      <c r="B604" s="70"/>
      <c r="C604" s="70" t="str">
        <f ca="1">INDIRECT("R[-1]C[12]",FALSE)</f>
        <v>Žďár n.Sáz.,,aut.nádr.</v>
      </c>
      <c r="D604" s="80"/>
      <c r="E604" s="70"/>
      <c r="F604" s="80"/>
      <c r="G604" s="70"/>
      <c r="H604" s="116"/>
      <c r="I604" s="117"/>
      <c r="J604" s="118" t="str">
        <f ca="1">INDIRECT("R[-3]C[0]",FALSE)</f>
        <v>S</v>
      </c>
      <c r="K604" s="119"/>
      <c r="L604" s="120"/>
      <c r="M604" s="121"/>
      <c r="N604" s="120"/>
      <c r="O604" s="122"/>
      <c r="P604" s="70"/>
      <c r="Q604" s="71">
        <f>SUM(Q588:Q603)</f>
        <v>0.51527777777777772</v>
      </c>
      <c r="R604" s="71">
        <f>SUM(R588:R603)</f>
        <v>3.6111111111111205E-2</v>
      </c>
      <c r="S604" s="71">
        <f>SUM(S588:S603)</f>
        <v>0.55138888888888893</v>
      </c>
      <c r="T604" s="71">
        <f>SUM(T588:T603)</f>
        <v>0.24513888888888893</v>
      </c>
      <c r="U604" s="72">
        <f>SUM(U588:U603)</f>
        <v>482.70000000000005</v>
      </c>
      <c r="V604" s="73"/>
      <c r="W604" s="74">
        <f>SUM(W588:W603)</f>
        <v>22686.900000000005</v>
      </c>
    </row>
    <row r="606" spans="1:23" ht="15" thickBot="1" x14ac:dyDescent="0.35">
      <c r="C606" s="193"/>
      <c r="D606" s="194"/>
      <c r="E606" s="43"/>
      <c r="F606" s="195"/>
      <c r="G606" s="194"/>
      <c r="I606" s="29"/>
      <c r="J606" s="212"/>
      <c r="K606" s="193"/>
      <c r="L606" s="197"/>
      <c r="M606" s="193"/>
      <c r="N606" s="197"/>
      <c r="O606" s="193"/>
    </row>
    <row r="607" spans="1:23" x14ac:dyDescent="0.3">
      <c r="A607" s="89">
        <v>242</v>
      </c>
      <c r="B607" s="32">
        <v>2142</v>
      </c>
      <c r="C607" s="32" t="s">
        <v>18</v>
      </c>
      <c r="D607" s="192"/>
      <c r="E607" s="91" t="str">
        <f>CONCATENATE(C607,D607)</f>
        <v>X</v>
      </c>
      <c r="F607" s="32" t="s">
        <v>107</v>
      </c>
      <c r="G607" s="190">
        <v>1</v>
      </c>
      <c r="H607" s="32" t="str">
        <f>CONCATENATE(F607,"/",G607)</f>
        <v>XXX110/1</v>
      </c>
      <c r="I607" s="90" t="s">
        <v>65</v>
      </c>
      <c r="J607" s="90" t="s">
        <v>64</v>
      </c>
      <c r="K607" s="92">
        <v>0.19027777777777777</v>
      </c>
      <c r="L607" s="191">
        <v>0.19097222222222221</v>
      </c>
      <c r="M607" s="95" t="s">
        <v>21</v>
      </c>
      <c r="N607" s="192">
        <v>0.24305555555555555</v>
      </c>
      <c r="O607" s="95" t="s">
        <v>84</v>
      </c>
      <c r="P607" s="32" t="str">
        <f t="shared" ref="P607:P613" si="331">IF(M608=O607,"OK","POZOR")</f>
        <v>OK</v>
      </c>
      <c r="Q607" s="67">
        <f t="shared" ref="Q607:Q614" si="332">IF(ISNUMBER(G607),N607-L607,IF(F607="přejezd",N607-L607,0))</f>
        <v>5.2083333333333343E-2</v>
      </c>
      <c r="R607" s="67">
        <f t="shared" ref="R607:R614" si="333">IF(ISNUMBER(G607),L607-K607,0)</f>
        <v>6.9444444444444198E-4</v>
      </c>
      <c r="S607" s="67">
        <f t="shared" ref="S607:S614" si="334">Q607+R607</f>
        <v>5.2777777777777785E-2</v>
      </c>
      <c r="T607" s="67"/>
      <c r="U607" s="32">
        <v>49.2</v>
      </c>
      <c r="V607" s="32">
        <f>INDEX('Počty dní'!F:J,MATCH(E607,'Počty dní'!C:C,0),4)</f>
        <v>47</v>
      </c>
      <c r="W607" s="33">
        <f t="shared" ref="W607:W614" si="335">V607*U607</f>
        <v>2312.4</v>
      </c>
    </row>
    <row r="608" spans="1:23" x14ac:dyDescent="0.3">
      <c r="A608" s="96">
        <v>242</v>
      </c>
      <c r="B608" s="35">
        <v>2142</v>
      </c>
      <c r="C608" s="35" t="s">
        <v>18</v>
      </c>
      <c r="D608" s="131"/>
      <c r="E608" s="98" t="str">
        <f>CONCATENATE(C608,D608)</f>
        <v>X</v>
      </c>
      <c r="F608" s="35" t="s">
        <v>107</v>
      </c>
      <c r="G608" s="132">
        <v>8</v>
      </c>
      <c r="H608" s="35" t="str">
        <f>CONCATENATE(F608,"/",G608)</f>
        <v>XXX110/8</v>
      </c>
      <c r="I608" s="97" t="s">
        <v>64</v>
      </c>
      <c r="J608" s="103" t="s">
        <v>64</v>
      </c>
      <c r="K608" s="99">
        <v>0.25625000000000003</v>
      </c>
      <c r="L608" s="131">
        <v>0.25694444444444448</v>
      </c>
      <c r="M608" s="102" t="s">
        <v>84</v>
      </c>
      <c r="N608" s="100">
        <v>0.30902777777777779</v>
      </c>
      <c r="O608" s="101" t="s">
        <v>21</v>
      </c>
      <c r="P608" s="35" t="str">
        <f t="shared" si="331"/>
        <v>OK</v>
      </c>
      <c r="Q608" s="36">
        <f t="shared" si="332"/>
        <v>5.2083333333333315E-2</v>
      </c>
      <c r="R608" s="36">
        <f t="shared" si="333"/>
        <v>6.9444444444444198E-4</v>
      </c>
      <c r="S608" s="36">
        <f t="shared" si="334"/>
        <v>5.2777777777777757E-2</v>
      </c>
      <c r="T608" s="36">
        <f t="shared" ref="T608:T614" si="336">K608-N607</f>
        <v>1.3194444444444481E-2</v>
      </c>
      <c r="U608" s="35">
        <v>49.2</v>
      </c>
      <c r="V608" s="35">
        <f>INDEX('Počty dní'!F:J,MATCH(E608,'Počty dní'!C:C,0),4)</f>
        <v>47</v>
      </c>
      <c r="W608" s="65">
        <f t="shared" si="335"/>
        <v>2312.4</v>
      </c>
    </row>
    <row r="609" spans="1:24" x14ac:dyDescent="0.3">
      <c r="A609" s="96">
        <v>242</v>
      </c>
      <c r="B609" s="35">
        <v>2142</v>
      </c>
      <c r="C609" s="35" t="s">
        <v>18</v>
      </c>
      <c r="D609" s="97"/>
      <c r="E609" s="98" t="str">
        <f t="shared" ref="E609:E614" si="337">CONCATENATE(C609,D609)</f>
        <v>X</v>
      </c>
      <c r="F609" s="35" t="s">
        <v>131</v>
      </c>
      <c r="G609" s="35">
        <v>9</v>
      </c>
      <c r="H609" s="35" t="str">
        <f t="shared" ref="H609:H614" si="338">CONCATENATE(F609,"/",G609)</f>
        <v>XXX180/9</v>
      </c>
      <c r="I609" s="205" t="s">
        <v>64</v>
      </c>
      <c r="J609" s="97" t="s">
        <v>64</v>
      </c>
      <c r="K609" s="104">
        <v>0.40069444444444446</v>
      </c>
      <c r="L609" s="105">
        <v>0.40416666666666662</v>
      </c>
      <c r="M609" s="102" t="s">
        <v>21</v>
      </c>
      <c r="N609" s="105">
        <v>0.44861111111111113</v>
      </c>
      <c r="O609" s="106" t="s">
        <v>62</v>
      </c>
      <c r="P609" s="35" t="str">
        <f t="shared" si="331"/>
        <v>OK</v>
      </c>
      <c r="Q609" s="36">
        <f t="shared" si="332"/>
        <v>4.4444444444444509E-2</v>
      </c>
      <c r="R609" s="36">
        <f t="shared" si="333"/>
        <v>3.4722222222221544E-3</v>
      </c>
      <c r="S609" s="36">
        <f t="shared" si="334"/>
        <v>4.7916666666666663E-2</v>
      </c>
      <c r="T609" s="36">
        <f t="shared" si="336"/>
        <v>9.1666666666666674E-2</v>
      </c>
      <c r="U609" s="35">
        <v>41.4</v>
      </c>
      <c r="V609" s="35">
        <f>INDEX('Počty dní'!F:J,MATCH(E609,'Počty dní'!C:C,0),4)</f>
        <v>47</v>
      </c>
      <c r="W609" s="65">
        <f t="shared" si="335"/>
        <v>1945.8</v>
      </c>
    </row>
    <row r="610" spans="1:24" x14ac:dyDescent="0.3">
      <c r="A610" s="96">
        <v>242</v>
      </c>
      <c r="B610" s="35">
        <v>2142</v>
      </c>
      <c r="C610" s="35" t="s">
        <v>18</v>
      </c>
      <c r="D610" s="97"/>
      <c r="E610" s="98" t="str">
        <f t="shared" si="337"/>
        <v>X</v>
      </c>
      <c r="F610" s="35" t="s">
        <v>131</v>
      </c>
      <c r="G610" s="35">
        <v>12</v>
      </c>
      <c r="H610" s="35" t="str">
        <f t="shared" si="338"/>
        <v>XXX180/12</v>
      </c>
      <c r="I610" s="205" t="s">
        <v>64</v>
      </c>
      <c r="J610" s="97" t="s">
        <v>64</v>
      </c>
      <c r="K610" s="104">
        <v>0.50486111111111109</v>
      </c>
      <c r="L610" s="105">
        <v>0.5083333333333333</v>
      </c>
      <c r="M610" s="34" t="s">
        <v>62</v>
      </c>
      <c r="N610" s="105">
        <v>0.55347222222222225</v>
      </c>
      <c r="O610" s="102" t="s">
        <v>21</v>
      </c>
      <c r="P610" s="35" t="str">
        <f t="shared" si="331"/>
        <v>OK</v>
      </c>
      <c r="Q610" s="36">
        <f t="shared" si="332"/>
        <v>4.5138888888888951E-2</v>
      </c>
      <c r="R610" s="36">
        <f t="shared" si="333"/>
        <v>3.4722222222222099E-3</v>
      </c>
      <c r="S610" s="36">
        <f t="shared" si="334"/>
        <v>4.861111111111116E-2</v>
      </c>
      <c r="T610" s="36">
        <f t="shared" si="336"/>
        <v>5.6249999999999967E-2</v>
      </c>
      <c r="U610" s="35">
        <v>41.4</v>
      </c>
      <c r="V610" s="35">
        <f>INDEX('Počty dní'!F:J,MATCH(E610,'Počty dní'!C:C,0),4)</f>
        <v>47</v>
      </c>
      <c r="W610" s="65">
        <f t="shared" si="335"/>
        <v>1945.8</v>
      </c>
      <c r="X610" s="2"/>
    </row>
    <row r="611" spans="1:24" x14ac:dyDescent="0.3">
      <c r="A611" s="96">
        <v>242</v>
      </c>
      <c r="B611" s="35">
        <v>2142</v>
      </c>
      <c r="C611" s="34" t="s">
        <v>18</v>
      </c>
      <c r="D611" s="103"/>
      <c r="E611" s="34" t="str">
        <f t="shared" si="337"/>
        <v>X</v>
      </c>
      <c r="F611" s="34" t="s">
        <v>111</v>
      </c>
      <c r="G611" s="34">
        <v>34</v>
      </c>
      <c r="H611" s="34" t="str">
        <f t="shared" si="338"/>
        <v>XXX130/34</v>
      </c>
      <c r="I611" s="206" t="s">
        <v>64</v>
      </c>
      <c r="J611" s="103" t="s">
        <v>64</v>
      </c>
      <c r="K611" s="176">
        <v>0.62847222222222221</v>
      </c>
      <c r="L611" s="149">
        <v>0.63194444444444442</v>
      </c>
      <c r="M611" s="102" t="s">
        <v>21</v>
      </c>
      <c r="N611" s="149">
        <v>0.66319444444444442</v>
      </c>
      <c r="O611" s="102" t="s">
        <v>60</v>
      </c>
      <c r="P611" s="35" t="str">
        <f t="shared" si="331"/>
        <v>OK</v>
      </c>
      <c r="Q611" s="36">
        <f t="shared" si="332"/>
        <v>3.125E-2</v>
      </c>
      <c r="R611" s="36">
        <f t="shared" si="333"/>
        <v>3.4722222222222099E-3</v>
      </c>
      <c r="S611" s="36">
        <f t="shared" si="334"/>
        <v>3.472222222222221E-2</v>
      </c>
      <c r="T611" s="36">
        <f t="shared" si="336"/>
        <v>7.4999999999999956E-2</v>
      </c>
      <c r="U611" s="35">
        <v>27.7</v>
      </c>
      <c r="V611" s="35">
        <f>INDEX('Počty dní'!F:J,MATCH(E611,'Počty dní'!C:C,0),4)</f>
        <v>47</v>
      </c>
      <c r="W611" s="65">
        <f t="shared" si="335"/>
        <v>1301.8999999999999</v>
      </c>
    </row>
    <row r="612" spans="1:24" x14ac:dyDescent="0.3">
      <c r="A612" s="96">
        <v>242</v>
      </c>
      <c r="B612" s="35">
        <v>2142</v>
      </c>
      <c r="C612" s="34" t="s">
        <v>18</v>
      </c>
      <c r="D612" s="103"/>
      <c r="E612" s="34" t="str">
        <f t="shared" si="337"/>
        <v>X</v>
      </c>
      <c r="F612" s="34" t="s">
        <v>111</v>
      </c>
      <c r="G612" s="34">
        <v>37</v>
      </c>
      <c r="H612" s="34" t="str">
        <f t="shared" si="338"/>
        <v>XXX130/37</v>
      </c>
      <c r="I612" s="206" t="s">
        <v>64</v>
      </c>
      <c r="J612" s="103" t="s">
        <v>64</v>
      </c>
      <c r="K612" s="176">
        <v>0.66666666666666663</v>
      </c>
      <c r="L612" s="149">
        <v>0.67013888888888884</v>
      </c>
      <c r="M612" s="102" t="s">
        <v>60</v>
      </c>
      <c r="N612" s="149">
        <v>0.70138888888888884</v>
      </c>
      <c r="O612" s="102" t="s">
        <v>21</v>
      </c>
      <c r="P612" s="35" t="str">
        <f t="shared" si="331"/>
        <v>OK</v>
      </c>
      <c r="Q612" s="36">
        <f t="shared" si="332"/>
        <v>3.125E-2</v>
      </c>
      <c r="R612" s="36">
        <f t="shared" si="333"/>
        <v>3.4722222222222099E-3</v>
      </c>
      <c r="S612" s="36">
        <f t="shared" si="334"/>
        <v>3.472222222222221E-2</v>
      </c>
      <c r="T612" s="36">
        <f t="shared" si="336"/>
        <v>3.4722222222222099E-3</v>
      </c>
      <c r="U612" s="35">
        <v>27.7</v>
      </c>
      <c r="V612" s="35">
        <f>INDEX('Počty dní'!F:J,MATCH(E612,'Počty dní'!C:C,0),4)</f>
        <v>47</v>
      </c>
      <c r="W612" s="65">
        <f t="shared" si="335"/>
        <v>1301.8999999999999</v>
      </c>
    </row>
    <row r="613" spans="1:24" x14ac:dyDescent="0.3">
      <c r="A613" s="96">
        <v>242</v>
      </c>
      <c r="B613" s="35">
        <v>2142</v>
      </c>
      <c r="C613" s="34" t="s">
        <v>18</v>
      </c>
      <c r="D613" s="103"/>
      <c r="E613" s="34" t="str">
        <f t="shared" si="337"/>
        <v>X</v>
      </c>
      <c r="F613" s="34" t="s">
        <v>111</v>
      </c>
      <c r="G613" s="34">
        <v>40</v>
      </c>
      <c r="H613" s="34" t="str">
        <f t="shared" si="338"/>
        <v>XXX130/40</v>
      </c>
      <c r="I613" s="206" t="s">
        <v>64</v>
      </c>
      <c r="J613" s="103" t="s">
        <v>64</v>
      </c>
      <c r="K613" s="176">
        <v>0.71180555555555547</v>
      </c>
      <c r="L613" s="149">
        <v>0.71527777777777779</v>
      </c>
      <c r="M613" s="102" t="s">
        <v>21</v>
      </c>
      <c r="N613" s="149">
        <v>0.74652777777777779</v>
      </c>
      <c r="O613" s="102" t="s">
        <v>60</v>
      </c>
      <c r="P613" s="35" t="str">
        <f t="shared" si="331"/>
        <v>OK</v>
      </c>
      <c r="Q613" s="36">
        <f t="shared" si="332"/>
        <v>3.125E-2</v>
      </c>
      <c r="R613" s="36">
        <f t="shared" si="333"/>
        <v>3.4722222222223209E-3</v>
      </c>
      <c r="S613" s="36">
        <f t="shared" si="334"/>
        <v>3.4722222222222321E-2</v>
      </c>
      <c r="T613" s="36">
        <f t="shared" si="336"/>
        <v>1.041666666666663E-2</v>
      </c>
      <c r="U613" s="35">
        <v>27.7</v>
      </c>
      <c r="V613" s="35">
        <f>INDEX('Počty dní'!F:J,MATCH(E613,'Počty dní'!C:C,0),4)</f>
        <v>47</v>
      </c>
      <c r="W613" s="65">
        <f t="shared" si="335"/>
        <v>1301.8999999999999</v>
      </c>
    </row>
    <row r="614" spans="1:24" ht="15" thickBot="1" x14ac:dyDescent="0.35">
      <c r="A614" s="108">
        <v>242</v>
      </c>
      <c r="B614" s="37">
        <v>2142</v>
      </c>
      <c r="C614" s="75" t="s">
        <v>18</v>
      </c>
      <c r="D614" s="151"/>
      <c r="E614" s="75" t="str">
        <f t="shared" si="337"/>
        <v>X</v>
      </c>
      <c r="F614" s="75" t="s">
        <v>111</v>
      </c>
      <c r="G614" s="75">
        <v>43</v>
      </c>
      <c r="H614" s="75" t="str">
        <f t="shared" si="338"/>
        <v>XXX130/43</v>
      </c>
      <c r="I614" s="211" t="s">
        <v>65</v>
      </c>
      <c r="J614" s="151" t="s">
        <v>64</v>
      </c>
      <c r="K614" s="181">
        <v>0.75</v>
      </c>
      <c r="L614" s="152">
        <v>0.75347222222222221</v>
      </c>
      <c r="M614" s="113" t="s">
        <v>60</v>
      </c>
      <c r="N614" s="152">
        <v>0.78472222222222221</v>
      </c>
      <c r="O614" s="113" t="s">
        <v>21</v>
      </c>
      <c r="P614" s="75"/>
      <c r="Q614" s="68">
        <f t="shared" si="332"/>
        <v>3.125E-2</v>
      </c>
      <c r="R614" s="68">
        <f t="shared" si="333"/>
        <v>3.4722222222222099E-3</v>
      </c>
      <c r="S614" s="68">
        <f t="shared" si="334"/>
        <v>3.472222222222221E-2</v>
      </c>
      <c r="T614" s="68">
        <f t="shared" si="336"/>
        <v>3.4722222222222099E-3</v>
      </c>
      <c r="U614" s="37">
        <v>27.7</v>
      </c>
      <c r="V614" s="37">
        <f>INDEX('Počty dní'!F:J,MATCH(E614,'Počty dní'!C:C,0),4)</f>
        <v>47</v>
      </c>
      <c r="W614" s="69">
        <f t="shared" si="335"/>
        <v>1301.8999999999999</v>
      </c>
    </row>
    <row r="615" spans="1:24" ht="15" thickBot="1" x14ac:dyDescent="0.35">
      <c r="A615" s="115" t="str">
        <f ca="1">CONCATENATE(INDIRECT("R[-3]C[0]",FALSE),"celkem")</f>
        <v>242celkem</v>
      </c>
      <c r="B615" s="70"/>
      <c r="C615" s="70" t="str">
        <f ca="1">INDIRECT("R[-1]C[12]",FALSE)</f>
        <v>Žďár n.Sáz.,,aut.nádr.</v>
      </c>
      <c r="D615" s="80"/>
      <c r="E615" s="70"/>
      <c r="F615" s="80"/>
      <c r="G615" s="70"/>
      <c r="H615" s="116"/>
      <c r="I615" s="117"/>
      <c r="J615" s="118" t="str">
        <f ca="1">INDIRECT("R[-3]C[0]",FALSE)</f>
        <v>V</v>
      </c>
      <c r="K615" s="119"/>
      <c r="L615" s="120"/>
      <c r="M615" s="121"/>
      <c r="N615" s="120"/>
      <c r="O615" s="122"/>
      <c r="P615" s="70"/>
      <c r="Q615" s="71">
        <f>SUM(Q607:Q614)</f>
        <v>0.31875000000000009</v>
      </c>
      <c r="R615" s="71">
        <f>SUM(R607:R614)</f>
        <v>2.2222222222222199E-2</v>
      </c>
      <c r="S615" s="71">
        <f>SUM(S607:S614)</f>
        <v>0.34097222222222234</v>
      </c>
      <c r="T615" s="71">
        <f>SUM(T607:T614)</f>
        <v>0.2534722222222221</v>
      </c>
      <c r="U615" s="72">
        <f>SUM(U607:U614)</f>
        <v>292</v>
      </c>
      <c r="V615" s="73"/>
      <c r="W615" s="74">
        <f>SUM(W607:W614)</f>
        <v>13723.999999999998</v>
      </c>
    </row>
    <row r="616" spans="1:24" x14ac:dyDescent="0.3">
      <c r="D616" s="168"/>
      <c r="E616" s="43"/>
      <c r="G616" s="165"/>
      <c r="I616" s="29"/>
      <c r="K616" s="42"/>
      <c r="L616" s="167"/>
      <c r="M616" s="140"/>
      <c r="N616" s="168"/>
      <c r="O616" s="141"/>
    </row>
    <row r="617" spans="1:24" ht="15" thickBot="1" x14ac:dyDescent="0.35">
      <c r="D617" s="168"/>
      <c r="E617" s="43"/>
      <c r="G617" s="165"/>
      <c r="I617" s="29"/>
      <c r="K617" s="42"/>
      <c r="L617" s="167"/>
      <c r="M617" s="140"/>
      <c r="N617" s="168"/>
      <c r="O617" s="141"/>
    </row>
    <row r="618" spans="1:24" x14ac:dyDescent="0.3">
      <c r="A618" s="89">
        <v>243</v>
      </c>
      <c r="B618" s="32">
        <v>2143</v>
      </c>
      <c r="C618" s="32" t="s">
        <v>18</v>
      </c>
      <c r="D618" s="190"/>
      <c r="E618" s="91" t="str">
        <f t="shared" ref="E618:E625" si="339">CONCATENATE(C618,D618)</f>
        <v>X</v>
      </c>
      <c r="F618" s="32" t="s">
        <v>110</v>
      </c>
      <c r="G618" s="190">
        <v>4</v>
      </c>
      <c r="H618" s="32" t="str">
        <f t="shared" ref="H618:H625" si="340">CONCATENATE(F618,"/",G618)</f>
        <v>XXX119/4</v>
      </c>
      <c r="I618" s="90" t="s">
        <v>65</v>
      </c>
      <c r="J618" s="90" t="s">
        <v>65</v>
      </c>
      <c r="K618" s="92">
        <v>0.23263888888888887</v>
      </c>
      <c r="L618" s="93">
        <v>0.23333333333333331</v>
      </c>
      <c r="M618" s="95" t="s">
        <v>85</v>
      </c>
      <c r="N618" s="170">
        <v>0.26319444444444434</v>
      </c>
      <c r="O618" s="94" t="s">
        <v>21</v>
      </c>
      <c r="P618" s="32" t="str">
        <f t="shared" ref="P618:P624" si="341">IF(M619=O618,"OK","POZOR")</f>
        <v>OK</v>
      </c>
      <c r="Q618" s="67">
        <f t="shared" ref="Q618:Q625" si="342">IF(ISNUMBER(G618),N618-L618,IF(F618="přejezd",N618-L618,0))</f>
        <v>2.9861111111111033E-2</v>
      </c>
      <c r="R618" s="67">
        <f t="shared" ref="R618:R625" si="343">IF(ISNUMBER(G618),L618-K618,0)</f>
        <v>6.9444444444444198E-4</v>
      </c>
      <c r="S618" s="67">
        <f t="shared" ref="S618:S625" si="344">Q618+R618</f>
        <v>3.0555555555555475E-2</v>
      </c>
      <c r="T618" s="67"/>
      <c r="U618" s="32">
        <v>24.8</v>
      </c>
      <c r="V618" s="32">
        <f>INDEX('Počty dní'!F:J,MATCH(E618,'Počty dní'!C:C,0),4)</f>
        <v>47</v>
      </c>
      <c r="W618" s="33">
        <f>V618*U618</f>
        <v>1165.6000000000001</v>
      </c>
    </row>
    <row r="619" spans="1:24" x14ac:dyDescent="0.3">
      <c r="A619" s="96">
        <v>243</v>
      </c>
      <c r="B619" s="35">
        <v>2143</v>
      </c>
      <c r="C619" s="35" t="s">
        <v>18</v>
      </c>
      <c r="D619" s="163"/>
      <c r="E619" s="98" t="str">
        <f t="shared" si="339"/>
        <v>X</v>
      </c>
      <c r="F619" s="35" t="s">
        <v>107</v>
      </c>
      <c r="G619" s="132">
        <v>5</v>
      </c>
      <c r="H619" s="35" t="str">
        <f t="shared" si="340"/>
        <v>XXX110/5</v>
      </c>
      <c r="I619" s="97" t="s">
        <v>65</v>
      </c>
      <c r="J619" s="103" t="s">
        <v>65</v>
      </c>
      <c r="K619" s="99">
        <v>0.26874999999999999</v>
      </c>
      <c r="L619" s="131">
        <v>0.27083333333333331</v>
      </c>
      <c r="M619" s="101" t="s">
        <v>21</v>
      </c>
      <c r="N619" s="163">
        <v>0.3263888888888889</v>
      </c>
      <c r="O619" s="102" t="s">
        <v>84</v>
      </c>
      <c r="P619" s="35" t="str">
        <f t="shared" si="341"/>
        <v>OK</v>
      </c>
      <c r="Q619" s="36">
        <f t="shared" si="342"/>
        <v>5.555555555555558E-2</v>
      </c>
      <c r="R619" s="36">
        <f t="shared" si="343"/>
        <v>2.0833333333333259E-3</v>
      </c>
      <c r="S619" s="36">
        <f t="shared" si="344"/>
        <v>5.7638888888888906E-2</v>
      </c>
      <c r="T619" s="36">
        <f t="shared" ref="T619:T625" si="345">K619-N618</f>
        <v>5.5555555555556468E-3</v>
      </c>
      <c r="U619" s="35">
        <v>49.2</v>
      </c>
      <c r="V619" s="35">
        <f>INDEX('Počty dní'!F:J,MATCH(E619,'Počty dní'!C:C,0),4)</f>
        <v>47</v>
      </c>
      <c r="W619" s="65">
        <f t="shared" ref="W619:W624" si="346">V619*U619</f>
        <v>2312.4</v>
      </c>
    </row>
    <row r="620" spans="1:24" x14ac:dyDescent="0.3">
      <c r="A620" s="96">
        <v>243</v>
      </c>
      <c r="B620" s="35">
        <v>2143</v>
      </c>
      <c r="C620" s="35" t="s">
        <v>18</v>
      </c>
      <c r="D620" s="131"/>
      <c r="E620" s="98" t="str">
        <f t="shared" si="339"/>
        <v>X</v>
      </c>
      <c r="F620" s="35" t="s">
        <v>107</v>
      </c>
      <c r="G620" s="132">
        <v>12</v>
      </c>
      <c r="H620" s="35" t="str">
        <f t="shared" si="340"/>
        <v>XXX110/12</v>
      </c>
      <c r="I620" s="97" t="s">
        <v>65</v>
      </c>
      <c r="J620" s="103" t="s">
        <v>65</v>
      </c>
      <c r="K620" s="99">
        <v>0.33680555555555558</v>
      </c>
      <c r="L620" s="131">
        <v>0.34027777777777773</v>
      </c>
      <c r="M620" s="102" t="s">
        <v>84</v>
      </c>
      <c r="N620" s="100">
        <v>0.3923611111111111</v>
      </c>
      <c r="O620" s="101" t="s">
        <v>21</v>
      </c>
      <c r="P620" s="35" t="str">
        <f t="shared" si="341"/>
        <v>OK</v>
      </c>
      <c r="Q620" s="36">
        <f t="shared" si="342"/>
        <v>5.208333333333337E-2</v>
      </c>
      <c r="R620" s="36">
        <f t="shared" si="343"/>
        <v>3.4722222222221544E-3</v>
      </c>
      <c r="S620" s="36">
        <f t="shared" si="344"/>
        <v>5.5555555555555525E-2</v>
      </c>
      <c r="T620" s="36">
        <f t="shared" si="345"/>
        <v>1.0416666666666685E-2</v>
      </c>
      <c r="U620" s="35">
        <v>49.2</v>
      </c>
      <c r="V620" s="35">
        <f>INDEX('Počty dní'!F:J,MATCH(E620,'Počty dní'!C:C,0),4)</f>
        <v>47</v>
      </c>
      <c r="W620" s="65">
        <f t="shared" si="346"/>
        <v>2312.4</v>
      </c>
    </row>
    <row r="621" spans="1:24" x14ac:dyDescent="0.3">
      <c r="A621" s="96">
        <v>243</v>
      </c>
      <c r="B621" s="35">
        <v>2143</v>
      </c>
      <c r="C621" s="34" t="s">
        <v>18</v>
      </c>
      <c r="D621" s="103"/>
      <c r="E621" s="34" t="str">
        <f t="shared" si="339"/>
        <v>X</v>
      </c>
      <c r="F621" s="35" t="s">
        <v>124</v>
      </c>
      <c r="G621" s="34">
        <v>11</v>
      </c>
      <c r="H621" s="34" t="str">
        <f t="shared" si="340"/>
        <v>XXX151/11</v>
      </c>
      <c r="I621" s="206" t="s">
        <v>65</v>
      </c>
      <c r="J621" s="103" t="s">
        <v>65</v>
      </c>
      <c r="K621" s="104">
        <v>0.48472222222222222</v>
      </c>
      <c r="L621" s="105">
        <v>0.4861111111111111</v>
      </c>
      <c r="M621" s="34" t="s">
        <v>21</v>
      </c>
      <c r="N621" s="105">
        <v>0.49861111111111112</v>
      </c>
      <c r="O621" s="34" t="s">
        <v>49</v>
      </c>
      <c r="P621" s="35" t="str">
        <f t="shared" si="341"/>
        <v>OK</v>
      </c>
      <c r="Q621" s="36">
        <f t="shared" si="342"/>
        <v>1.2500000000000011E-2</v>
      </c>
      <c r="R621" s="36">
        <f t="shared" si="343"/>
        <v>1.388888888888884E-3</v>
      </c>
      <c r="S621" s="36">
        <f t="shared" si="344"/>
        <v>1.3888888888888895E-2</v>
      </c>
      <c r="T621" s="36">
        <f t="shared" si="345"/>
        <v>9.2361111111111116E-2</v>
      </c>
      <c r="U621" s="35">
        <v>7.4</v>
      </c>
      <c r="V621" s="35">
        <f>INDEX('Počty dní'!F:J,MATCH(E621,'Počty dní'!C:C,0),4)</f>
        <v>47</v>
      </c>
      <c r="W621" s="65">
        <f t="shared" si="346"/>
        <v>347.8</v>
      </c>
    </row>
    <row r="622" spans="1:24" x14ac:dyDescent="0.3">
      <c r="A622" s="96">
        <v>243</v>
      </c>
      <c r="B622" s="35">
        <v>2143</v>
      </c>
      <c r="C622" s="34" t="s">
        <v>18</v>
      </c>
      <c r="D622" s="103"/>
      <c r="E622" s="34" t="str">
        <f t="shared" si="339"/>
        <v>X</v>
      </c>
      <c r="F622" s="35" t="s">
        <v>124</v>
      </c>
      <c r="G622" s="34">
        <v>14</v>
      </c>
      <c r="H622" s="34" t="str">
        <f t="shared" si="340"/>
        <v>XXX151/14</v>
      </c>
      <c r="I622" s="206" t="s">
        <v>65</v>
      </c>
      <c r="J622" s="103" t="s">
        <v>65</v>
      </c>
      <c r="K622" s="104">
        <v>0.49861111111111112</v>
      </c>
      <c r="L622" s="105">
        <v>0.5</v>
      </c>
      <c r="M622" s="34" t="s">
        <v>49</v>
      </c>
      <c r="N622" s="105">
        <v>0.51250000000000007</v>
      </c>
      <c r="O622" s="34" t="s">
        <v>21</v>
      </c>
      <c r="P622" s="35" t="str">
        <f t="shared" si="341"/>
        <v>OK</v>
      </c>
      <c r="Q622" s="36">
        <f t="shared" si="342"/>
        <v>1.2500000000000067E-2</v>
      </c>
      <c r="R622" s="36">
        <f t="shared" si="343"/>
        <v>1.388888888888884E-3</v>
      </c>
      <c r="S622" s="36">
        <f t="shared" si="344"/>
        <v>1.3888888888888951E-2</v>
      </c>
      <c r="T622" s="36">
        <f t="shared" si="345"/>
        <v>0</v>
      </c>
      <c r="U622" s="35">
        <v>7.4</v>
      </c>
      <c r="V622" s="35">
        <f>INDEX('Počty dní'!F:J,MATCH(E622,'Počty dní'!C:C,0),4)</f>
        <v>47</v>
      </c>
      <c r="W622" s="65">
        <f t="shared" si="346"/>
        <v>347.8</v>
      </c>
    </row>
    <row r="623" spans="1:24" x14ac:dyDescent="0.3">
      <c r="A623" s="96">
        <v>243</v>
      </c>
      <c r="B623" s="35">
        <v>2143</v>
      </c>
      <c r="C623" s="35" t="s">
        <v>18</v>
      </c>
      <c r="D623" s="163"/>
      <c r="E623" s="98" t="str">
        <f t="shared" si="339"/>
        <v>X</v>
      </c>
      <c r="F623" s="35" t="s">
        <v>107</v>
      </c>
      <c r="G623" s="132">
        <v>13</v>
      </c>
      <c r="H623" s="35" t="str">
        <f t="shared" si="340"/>
        <v>XXX110/13</v>
      </c>
      <c r="I623" s="97" t="s">
        <v>65</v>
      </c>
      <c r="J623" s="103" t="s">
        <v>65</v>
      </c>
      <c r="K623" s="99">
        <v>0.52083333333333337</v>
      </c>
      <c r="L623" s="131">
        <v>0.52430555555555558</v>
      </c>
      <c r="M623" s="101" t="s">
        <v>21</v>
      </c>
      <c r="N623" s="163">
        <v>0.57638888888888895</v>
      </c>
      <c r="O623" s="102" t="s">
        <v>84</v>
      </c>
      <c r="P623" s="35" t="str">
        <f t="shared" si="341"/>
        <v>OK</v>
      </c>
      <c r="Q623" s="36">
        <f t="shared" si="342"/>
        <v>5.208333333333337E-2</v>
      </c>
      <c r="R623" s="36">
        <f t="shared" si="343"/>
        <v>3.4722222222222099E-3</v>
      </c>
      <c r="S623" s="36">
        <f t="shared" si="344"/>
        <v>5.555555555555558E-2</v>
      </c>
      <c r="T623" s="36">
        <f t="shared" si="345"/>
        <v>8.3333333333333037E-3</v>
      </c>
      <c r="U623" s="35">
        <v>49.2</v>
      </c>
      <c r="V623" s="35">
        <f>INDEX('Počty dní'!F:J,MATCH(E623,'Počty dní'!C:C,0),4)</f>
        <v>47</v>
      </c>
      <c r="W623" s="65">
        <f t="shared" si="346"/>
        <v>2312.4</v>
      </c>
    </row>
    <row r="624" spans="1:24" x14ac:dyDescent="0.3">
      <c r="A624" s="96">
        <v>243</v>
      </c>
      <c r="B624" s="35">
        <v>2143</v>
      </c>
      <c r="C624" s="35" t="s">
        <v>18</v>
      </c>
      <c r="D624" s="131"/>
      <c r="E624" s="98" t="str">
        <f t="shared" si="339"/>
        <v>X</v>
      </c>
      <c r="F624" s="35" t="s">
        <v>107</v>
      </c>
      <c r="G624" s="132">
        <v>24</v>
      </c>
      <c r="H624" s="35" t="str">
        <f t="shared" si="340"/>
        <v>XXX110/24</v>
      </c>
      <c r="I624" s="97" t="s">
        <v>65</v>
      </c>
      <c r="J624" s="103" t="s">
        <v>65</v>
      </c>
      <c r="K624" s="99">
        <v>0.58680555555555558</v>
      </c>
      <c r="L624" s="131">
        <v>0.59027777777777779</v>
      </c>
      <c r="M624" s="102" t="s">
        <v>84</v>
      </c>
      <c r="N624" s="100">
        <v>0.64236111111111105</v>
      </c>
      <c r="O624" s="101" t="s">
        <v>21</v>
      </c>
      <c r="P624" s="35" t="str">
        <f t="shared" si="341"/>
        <v>OK</v>
      </c>
      <c r="Q624" s="36">
        <f t="shared" si="342"/>
        <v>5.2083333333333259E-2</v>
      </c>
      <c r="R624" s="36">
        <f t="shared" si="343"/>
        <v>3.4722222222222099E-3</v>
      </c>
      <c r="S624" s="36">
        <f t="shared" si="344"/>
        <v>5.5555555555555469E-2</v>
      </c>
      <c r="T624" s="36">
        <f t="shared" si="345"/>
        <v>1.041666666666663E-2</v>
      </c>
      <c r="U624" s="35">
        <v>49.2</v>
      </c>
      <c r="V624" s="35">
        <f>INDEX('Počty dní'!F:J,MATCH(E624,'Počty dní'!C:C,0),4)</f>
        <v>47</v>
      </c>
      <c r="W624" s="65">
        <f t="shared" si="346"/>
        <v>2312.4</v>
      </c>
    </row>
    <row r="625" spans="1:24" ht="15" thickBot="1" x14ac:dyDescent="0.35">
      <c r="A625" s="108">
        <v>243</v>
      </c>
      <c r="B625" s="37">
        <v>2143</v>
      </c>
      <c r="C625" s="37" t="s">
        <v>18</v>
      </c>
      <c r="D625" s="150"/>
      <c r="E625" s="110" t="str">
        <f t="shared" si="339"/>
        <v>X</v>
      </c>
      <c r="F625" s="37" t="s">
        <v>110</v>
      </c>
      <c r="G625" s="150">
        <v>17</v>
      </c>
      <c r="H625" s="37" t="str">
        <f t="shared" si="340"/>
        <v>XXX119/17</v>
      </c>
      <c r="I625" s="109" t="s">
        <v>65</v>
      </c>
      <c r="J625" s="151" t="s">
        <v>65</v>
      </c>
      <c r="K625" s="111">
        <v>0.65347222222222223</v>
      </c>
      <c r="L625" s="152">
        <v>0.65416666666666667</v>
      </c>
      <c r="M625" s="114" t="s">
        <v>21</v>
      </c>
      <c r="N625" s="112">
        <v>0.68402777777777779</v>
      </c>
      <c r="O625" s="113" t="s">
        <v>85</v>
      </c>
      <c r="P625" s="75"/>
      <c r="Q625" s="68">
        <f t="shared" si="342"/>
        <v>2.9861111111111116E-2</v>
      </c>
      <c r="R625" s="68">
        <f t="shared" si="343"/>
        <v>6.9444444444444198E-4</v>
      </c>
      <c r="S625" s="68">
        <f t="shared" si="344"/>
        <v>3.0555555555555558E-2</v>
      </c>
      <c r="T625" s="68">
        <f t="shared" si="345"/>
        <v>1.1111111111111183E-2</v>
      </c>
      <c r="U625" s="37">
        <v>24.8</v>
      </c>
      <c r="V625" s="37">
        <f>INDEX('Počty dní'!F:J,MATCH(E625,'Počty dní'!C:C,0),4)</f>
        <v>47</v>
      </c>
      <c r="W625" s="69">
        <f>V625*U625</f>
        <v>1165.6000000000001</v>
      </c>
    </row>
    <row r="626" spans="1:24" ht="15" thickBot="1" x14ac:dyDescent="0.35">
      <c r="A626" s="115" t="str">
        <f ca="1">CONCATENATE(INDIRECT("R[-3]C[0]",FALSE),"celkem")</f>
        <v>243celkem</v>
      </c>
      <c r="B626" s="70"/>
      <c r="C626" s="70" t="str">
        <f ca="1">INDIRECT("R[-1]C[12]",FALSE)</f>
        <v>Mirošov</v>
      </c>
      <c r="D626" s="80"/>
      <c r="E626" s="70"/>
      <c r="F626" s="80"/>
      <c r="G626" s="70"/>
      <c r="H626" s="116"/>
      <c r="I626" s="117"/>
      <c r="J626" s="118" t="str">
        <f ca="1">INDIRECT("R[-3]C[0]",FALSE)</f>
        <v>S</v>
      </c>
      <c r="K626" s="119"/>
      <c r="L626" s="120"/>
      <c r="M626" s="121"/>
      <c r="N626" s="120"/>
      <c r="O626" s="122"/>
      <c r="P626" s="70"/>
      <c r="Q626" s="71">
        <f>SUM(Q618:Q625)</f>
        <v>0.29652777777777783</v>
      </c>
      <c r="R626" s="71">
        <f>SUM(R618:R625)</f>
        <v>1.6666666666666552E-2</v>
      </c>
      <c r="S626" s="71">
        <f>SUM(S618:S625)</f>
        <v>0.31319444444444433</v>
      </c>
      <c r="T626" s="71">
        <f>SUM(T618:T625)</f>
        <v>0.13819444444444456</v>
      </c>
      <c r="U626" s="72">
        <f>SUM(U618:U625)</f>
        <v>261.2</v>
      </c>
      <c r="V626" s="73"/>
      <c r="W626" s="74">
        <f>SUM(W618:W625)</f>
        <v>12276.4</v>
      </c>
    </row>
    <row r="627" spans="1:24" x14ac:dyDescent="0.3">
      <c r="C627" s="43"/>
      <c r="D627" s="147"/>
      <c r="E627" s="43"/>
      <c r="L627" s="139"/>
      <c r="M627" s="141"/>
      <c r="N627" s="139"/>
      <c r="O627" s="141"/>
    </row>
    <row r="628" spans="1:24" ht="15" thickBot="1" x14ac:dyDescent="0.35">
      <c r="D628" s="165"/>
      <c r="E628" s="43"/>
      <c r="G628" s="165"/>
      <c r="I628" s="29"/>
      <c r="K628" s="42"/>
      <c r="L628" s="139"/>
      <c r="M628" s="140"/>
      <c r="N628" s="139"/>
      <c r="O628" s="140"/>
    </row>
    <row r="629" spans="1:24" x14ac:dyDescent="0.3">
      <c r="A629" s="89">
        <v>244</v>
      </c>
      <c r="B629" s="32">
        <v>2144</v>
      </c>
      <c r="C629" s="32" t="s">
        <v>18</v>
      </c>
      <c r="D629" s="190"/>
      <c r="E629" s="91" t="str">
        <f>CONCATENATE(C629,D629)</f>
        <v>X</v>
      </c>
      <c r="F629" s="32" t="s">
        <v>110</v>
      </c>
      <c r="G629" s="190">
        <v>2</v>
      </c>
      <c r="H629" s="32" t="str">
        <f>CONCATENATE(F629,"/",G629)</f>
        <v>XXX119/2</v>
      </c>
      <c r="I629" s="90" t="s">
        <v>64</v>
      </c>
      <c r="J629" s="90" t="s">
        <v>64</v>
      </c>
      <c r="K629" s="92">
        <v>0.19097222222222221</v>
      </c>
      <c r="L629" s="93">
        <v>0.19166666666666665</v>
      </c>
      <c r="M629" s="95" t="s">
        <v>85</v>
      </c>
      <c r="N629" s="170">
        <v>0.22152777777777766</v>
      </c>
      <c r="O629" s="94" t="s">
        <v>21</v>
      </c>
      <c r="P629" s="32" t="str">
        <f t="shared" ref="P629:P642" si="347">IF(M630=O629,"OK","POZOR")</f>
        <v>OK</v>
      </c>
      <c r="Q629" s="67">
        <f t="shared" ref="Q629:Q643" si="348">IF(ISNUMBER(G629),N629-L629,IF(F629="přejezd",N629-L629,0))</f>
        <v>2.9861111111111005E-2</v>
      </c>
      <c r="R629" s="67">
        <f t="shared" ref="R629:R643" si="349">IF(ISNUMBER(G629),L629-K629,0)</f>
        <v>6.9444444444444198E-4</v>
      </c>
      <c r="S629" s="67">
        <f t="shared" ref="S629:S643" si="350">Q629+R629</f>
        <v>3.0555555555555447E-2</v>
      </c>
      <c r="T629" s="67"/>
      <c r="U629" s="32">
        <v>24.8</v>
      </c>
      <c r="V629" s="32">
        <f>INDEX('Počty dní'!F:J,MATCH(E629,'Počty dní'!C:C,0),4)</f>
        <v>47</v>
      </c>
      <c r="W629" s="33">
        <f>V629*U629</f>
        <v>1165.6000000000001</v>
      </c>
    </row>
    <row r="630" spans="1:24" x14ac:dyDescent="0.3">
      <c r="A630" s="96">
        <v>244</v>
      </c>
      <c r="B630" s="35">
        <v>2144</v>
      </c>
      <c r="C630" s="34" t="s">
        <v>18</v>
      </c>
      <c r="D630" s="103"/>
      <c r="E630" s="34" t="str">
        <f t="shared" ref="E630:E635" si="351">CONCATENATE(C630,D630)</f>
        <v>X</v>
      </c>
      <c r="F630" s="34" t="s">
        <v>134</v>
      </c>
      <c r="G630" s="34">
        <v>3</v>
      </c>
      <c r="H630" s="34" t="str">
        <f t="shared" ref="H630:H635" si="352">CONCATENATE(F630,"/",G630)</f>
        <v>XXX200/3</v>
      </c>
      <c r="I630" s="206" t="s">
        <v>64</v>
      </c>
      <c r="J630" s="103" t="s">
        <v>64</v>
      </c>
      <c r="K630" s="176">
        <v>0.22430555555555556</v>
      </c>
      <c r="L630" s="149">
        <v>0.22777777777777777</v>
      </c>
      <c r="M630" s="102" t="s">
        <v>21</v>
      </c>
      <c r="N630" s="149">
        <v>0.2638888888888889</v>
      </c>
      <c r="O630" s="102" t="s">
        <v>62</v>
      </c>
      <c r="P630" s="35" t="str">
        <f t="shared" si="347"/>
        <v>OK</v>
      </c>
      <c r="Q630" s="36">
        <f t="shared" si="348"/>
        <v>3.6111111111111122E-2</v>
      </c>
      <c r="R630" s="36">
        <f t="shared" si="349"/>
        <v>3.4722222222222099E-3</v>
      </c>
      <c r="S630" s="36">
        <f t="shared" si="350"/>
        <v>3.9583333333333331E-2</v>
      </c>
      <c r="T630" s="36">
        <f t="shared" ref="T630:T643" si="353">K630-N629</f>
        <v>2.7777777777779067E-3</v>
      </c>
      <c r="U630" s="35">
        <v>38.1</v>
      </c>
      <c r="V630" s="35">
        <f>INDEX('Počty dní'!F:J,MATCH(E630,'Počty dní'!C:C,0),4)</f>
        <v>47</v>
      </c>
      <c r="W630" s="65">
        <f t="shared" ref="W630:W635" si="354">V630*U630</f>
        <v>1790.7</v>
      </c>
    </row>
    <row r="631" spans="1:24" x14ac:dyDescent="0.3">
      <c r="A631" s="96">
        <v>244</v>
      </c>
      <c r="B631" s="35">
        <v>2144</v>
      </c>
      <c r="C631" s="34" t="s">
        <v>18</v>
      </c>
      <c r="D631" s="103"/>
      <c r="E631" s="34" t="str">
        <f t="shared" si="351"/>
        <v>X</v>
      </c>
      <c r="F631" s="34" t="s">
        <v>134</v>
      </c>
      <c r="G631" s="34">
        <v>6</v>
      </c>
      <c r="H631" s="34" t="str">
        <f t="shared" si="352"/>
        <v>XXX200/6</v>
      </c>
      <c r="I631" s="206" t="s">
        <v>64</v>
      </c>
      <c r="J631" s="103" t="s">
        <v>64</v>
      </c>
      <c r="K631" s="176">
        <v>0.27430555555555552</v>
      </c>
      <c r="L631" s="149">
        <v>0.27708333333333335</v>
      </c>
      <c r="M631" s="102" t="s">
        <v>62</v>
      </c>
      <c r="N631" s="149">
        <v>0.31388888888888888</v>
      </c>
      <c r="O631" s="102" t="s">
        <v>21</v>
      </c>
      <c r="P631" s="35" t="str">
        <f t="shared" si="347"/>
        <v>OK</v>
      </c>
      <c r="Q631" s="36">
        <f t="shared" si="348"/>
        <v>3.6805555555555536E-2</v>
      </c>
      <c r="R631" s="36">
        <f t="shared" si="349"/>
        <v>2.7777777777778234E-3</v>
      </c>
      <c r="S631" s="36">
        <f t="shared" si="350"/>
        <v>3.9583333333333359E-2</v>
      </c>
      <c r="T631" s="36">
        <f t="shared" si="353"/>
        <v>1.041666666666663E-2</v>
      </c>
      <c r="U631" s="35">
        <v>38.1</v>
      </c>
      <c r="V631" s="35">
        <f>INDEX('Počty dní'!F:J,MATCH(E631,'Počty dní'!C:C,0),4)</f>
        <v>47</v>
      </c>
      <c r="W631" s="65">
        <f t="shared" si="354"/>
        <v>1790.7</v>
      </c>
    </row>
    <row r="632" spans="1:24" x14ac:dyDescent="0.3">
      <c r="A632" s="96">
        <v>244</v>
      </c>
      <c r="B632" s="35">
        <v>2144</v>
      </c>
      <c r="C632" s="34" t="s">
        <v>18</v>
      </c>
      <c r="D632" s="103"/>
      <c r="E632" s="34" t="str">
        <f>CONCATENATE(C632,D632)</f>
        <v>X</v>
      </c>
      <c r="F632" s="34" t="s">
        <v>112</v>
      </c>
      <c r="G632" s="34">
        <v>9</v>
      </c>
      <c r="H632" s="34" t="str">
        <f>CONCATENATE(F632,"/",G632)</f>
        <v>XXX136/9</v>
      </c>
      <c r="I632" s="206" t="s">
        <v>65</v>
      </c>
      <c r="J632" s="103" t="s">
        <v>64</v>
      </c>
      <c r="K632" s="176">
        <v>0.34722222222222227</v>
      </c>
      <c r="L632" s="149">
        <v>0.35000000000000003</v>
      </c>
      <c r="M632" s="35" t="s">
        <v>21</v>
      </c>
      <c r="N632" s="149">
        <v>0.37291666666666662</v>
      </c>
      <c r="O632" s="35" t="s">
        <v>57</v>
      </c>
      <c r="P632" s="35" t="str">
        <f t="shared" si="347"/>
        <v>OK</v>
      </c>
      <c r="Q632" s="36">
        <f t="shared" si="348"/>
        <v>2.2916666666666585E-2</v>
      </c>
      <c r="R632" s="36">
        <f t="shared" si="349"/>
        <v>2.7777777777777679E-3</v>
      </c>
      <c r="S632" s="36">
        <f t="shared" si="350"/>
        <v>2.5694444444444353E-2</v>
      </c>
      <c r="T632" s="36">
        <f t="shared" si="353"/>
        <v>3.3333333333333381E-2</v>
      </c>
      <c r="U632" s="35">
        <v>19.5</v>
      </c>
      <c r="V632" s="35">
        <f>INDEX('Počty dní'!F:J,MATCH(E632,'Počty dní'!C:C,0),4)</f>
        <v>47</v>
      </c>
      <c r="W632" s="65">
        <f>V632*U632</f>
        <v>916.5</v>
      </c>
    </row>
    <row r="633" spans="1:24" x14ac:dyDescent="0.3">
      <c r="A633" s="96">
        <v>244</v>
      </c>
      <c r="B633" s="35">
        <v>2144</v>
      </c>
      <c r="C633" s="34" t="s">
        <v>18</v>
      </c>
      <c r="D633" s="103"/>
      <c r="E633" s="34" t="str">
        <f>CONCATENATE(C633,D633)</f>
        <v>X</v>
      </c>
      <c r="F633" s="34" t="s">
        <v>112</v>
      </c>
      <c r="G633" s="34">
        <v>10</v>
      </c>
      <c r="H633" s="34" t="str">
        <f>CONCATENATE(F633,"/",G633)</f>
        <v>XXX136/10</v>
      </c>
      <c r="I633" s="206" t="s">
        <v>65</v>
      </c>
      <c r="J633" s="103" t="s">
        <v>64</v>
      </c>
      <c r="K633" s="176">
        <v>0.37291666666666662</v>
      </c>
      <c r="L633" s="149">
        <v>0.375</v>
      </c>
      <c r="M633" s="35" t="s">
        <v>57</v>
      </c>
      <c r="N633" s="149">
        <v>0.39999999999999997</v>
      </c>
      <c r="O633" s="35" t="s">
        <v>21</v>
      </c>
      <c r="P633" s="35" t="str">
        <f t="shared" si="347"/>
        <v>OK</v>
      </c>
      <c r="Q633" s="36">
        <f t="shared" si="348"/>
        <v>2.4999999999999967E-2</v>
      </c>
      <c r="R633" s="36">
        <f t="shared" si="349"/>
        <v>2.0833333333333814E-3</v>
      </c>
      <c r="S633" s="36">
        <f t="shared" si="350"/>
        <v>2.7083333333333348E-2</v>
      </c>
      <c r="T633" s="36">
        <f t="shared" si="353"/>
        <v>0</v>
      </c>
      <c r="U633" s="35">
        <v>19.5</v>
      </c>
      <c r="V633" s="35">
        <f>INDEX('Počty dní'!F:J,MATCH(E633,'Počty dní'!C:C,0),4)</f>
        <v>47</v>
      </c>
      <c r="W633" s="65">
        <f>V633*U633</f>
        <v>916.5</v>
      </c>
    </row>
    <row r="634" spans="1:24" x14ac:dyDescent="0.3">
      <c r="A634" s="96">
        <v>244</v>
      </c>
      <c r="B634" s="35">
        <v>2144</v>
      </c>
      <c r="C634" s="35" t="s">
        <v>18</v>
      </c>
      <c r="D634" s="132"/>
      <c r="E634" s="98" t="str">
        <f t="shared" si="351"/>
        <v>X</v>
      </c>
      <c r="F634" s="35" t="s">
        <v>110</v>
      </c>
      <c r="G634" s="132">
        <v>7</v>
      </c>
      <c r="H634" s="35" t="str">
        <f t="shared" si="352"/>
        <v>XXX119/7</v>
      </c>
      <c r="I634" s="97" t="s">
        <v>65</v>
      </c>
      <c r="J634" s="103" t="s">
        <v>64</v>
      </c>
      <c r="K634" s="99">
        <v>0.44513888888888886</v>
      </c>
      <c r="L634" s="149">
        <v>0.4458333333333333</v>
      </c>
      <c r="M634" s="101" t="s">
        <v>21</v>
      </c>
      <c r="N634" s="100">
        <v>0.47569444444444442</v>
      </c>
      <c r="O634" s="102" t="s">
        <v>85</v>
      </c>
      <c r="P634" s="35" t="str">
        <f t="shared" si="347"/>
        <v>OK</v>
      </c>
      <c r="Q634" s="36">
        <f t="shared" si="348"/>
        <v>2.9861111111111116E-2</v>
      </c>
      <c r="R634" s="36">
        <f t="shared" si="349"/>
        <v>6.9444444444444198E-4</v>
      </c>
      <c r="S634" s="36">
        <f t="shared" si="350"/>
        <v>3.0555555555555558E-2</v>
      </c>
      <c r="T634" s="36">
        <f t="shared" si="353"/>
        <v>4.5138888888888895E-2</v>
      </c>
      <c r="U634" s="35">
        <v>24.8</v>
      </c>
      <c r="V634" s="35">
        <f>INDEX('Počty dní'!F:J,MATCH(E634,'Počty dní'!C:C,0),4)</f>
        <v>47</v>
      </c>
      <c r="W634" s="65">
        <f t="shared" si="354"/>
        <v>1165.6000000000001</v>
      </c>
    </row>
    <row r="635" spans="1:24" x14ac:dyDescent="0.3">
      <c r="A635" s="96">
        <v>244</v>
      </c>
      <c r="B635" s="35">
        <v>2144</v>
      </c>
      <c r="C635" s="35" t="s">
        <v>18</v>
      </c>
      <c r="D635" s="132"/>
      <c r="E635" s="98" t="str">
        <f t="shared" si="351"/>
        <v>X</v>
      </c>
      <c r="F635" s="35" t="s">
        <v>110</v>
      </c>
      <c r="G635" s="132">
        <v>12</v>
      </c>
      <c r="H635" s="35" t="str">
        <f t="shared" si="352"/>
        <v>XXX119/12</v>
      </c>
      <c r="I635" s="97" t="s">
        <v>65</v>
      </c>
      <c r="J635" s="103" t="s">
        <v>64</v>
      </c>
      <c r="K635" s="99">
        <v>0.52430555555555558</v>
      </c>
      <c r="L635" s="100">
        <v>0.52500000000000002</v>
      </c>
      <c r="M635" s="102" t="s">
        <v>85</v>
      </c>
      <c r="N635" s="149">
        <v>0.55486111111111103</v>
      </c>
      <c r="O635" s="101" t="s">
        <v>21</v>
      </c>
      <c r="P635" s="35" t="str">
        <f t="shared" si="347"/>
        <v>OK</v>
      </c>
      <c r="Q635" s="36">
        <f t="shared" si="348"/>
        <v>2.9861111111111005E-2</v>
      </c>
      <c r="R635" s="36">
        <f t="shared" si="349"/>
        <v>6.9444444444444198E-4</v>
      </c>
      <c r="S635" s="36">
        <f t="shared" si="350"/>
        <v>3.0555555555555447E-2</v>
      </c>
      <c r="T635" s="36">
        <f t="shared" si="353"/>
        <v>4.861111111111116E-2</v>
      </c>
      <c r="U635" s="35">
        <v>24.8</v>
      </c>
      <c r="V635" s="35">
        <f>INDEX('Počty dní'!F:J,MATCH(E635,'Počty dní'!C:C,0),4)</f>
        <v>47</v>
      </c>
      <c r="W635" s="65">
        <f t="shared" si="354"/>
        <v>1165.6000000000001</v>
      </c>
    </row>
    <row r="636" spans="1:24" x14ac:dyDescent="0.3">
      <c r="A636" s="96">
        <v>244</v>
      </c>
      <c r="B636" s="35">
        <v>2144</v>
      </c>
      <c r="C636" s="35" t="s">
        <v>18</v>
      </c>
      <c r="D636" s="97"/>
      <c r="E636" s="98" t="str">
        <f t="shared" ref="E636:E643" si="355">CONCATENATE(C636,D636)</f>
        <v>X</v>
      </c>
      <c r="F636" s="35" t="s">
        <v>131</v>
      </c>
      <c r="G636" s="35">
        <v>13</v>
      </c>
      <c r="H636" s="35" t="str">
        <f t="shared" ref="H636:H643" si="356">CONCATENATE(F636,"/",G636)</f>
        <v>XXX180/13</v>
      </c>
      <c r="I636" s="205" t="s">
        <v>64</v>
      </c>
      <c r="J636" s="97" t="s">
        <v>64</v>
      </c>
      <c r="K636" s="99">
        <v>0.56805555555555554</v>
      </c>
      <c r="L636" s="100">
        <v>0.5708333333333333</v>
      </c>
      <c r="M636" s="102" t="s">
        <v>21</v>
      </c>
      <c r="N636" s="100">
        <v>0.61527777777777781</v>
      </c>
      <c r="O636" s="101" t="s">
        <v>62</v>
      </c>
      <c r="P636" s="35" t="str">
        <f t="shared" si="347"/>
        <v>OK</v>
      </c>
      <c r="Q636" s="36">
        <f t="shared" si="348"/>
        <v>4.4444444444444509E-2</v>
      </c>
      <c r="R636" s="36">
        <f t="shared" si="349"/>
        <v>2.7777777777777679E-3</v>
      </c>
      <c r="S636" s="36">
        <f t="shared" si="350"/>
        <v>4.7222222222222276E-2</v>
      </c>
      <c r="T636" s="36">
        <f t="shared" si="353"/>
        <v>1.3194444444444509E-2</v>
      </c>
      <c r="U636" s="35">
        <v>41.4</v>
      </c>
      <c r="V636" s="35">
        <f>INDEX('Počty dní'!F:J,MATCH(E636,'Počty dní'!C:C,0),4)</f>
        <v>47</v>
      </c>
      <c r="W636" s="65">
        <f t="shared" ref="W636:W643" si="357">V636*U636</f>
        <v>1945.8</v>
      </c>
    </row>
    <row r="637" spans="1:24" x14ac:dyDescent="0.3">
      <c r="A637" s="96">
        <v>244</v>
      </c>
      <c r="B637" s="35">
        <v>2144</v>
      </c>
      <c r="C637" s="35" t="s">
        <v>18</v>
      </c>
      <c r="D637" s="97"/>
      <c r="E637" s="98" t="str">
        <f t="shared" si="355"/>
        <v>X</v>
      </c>
      <c r="F637" s="35" t="s">
        <v>131</v>
      </c>
      <c r="G637" s="35">
        <v>16</v>
      </c>
      <c r="H637" s="35" t="str">
        <f t="shared" si="356"/>
        <v>XXX180/16</v>
      </c>
      <c r="I637" s="205" t="s">
        <v>64</v>
      </c>
      <c r="J637" s="97" t="s">
        <v>64</v>
      </c>
      <c r="K637" s="99">
        <v>0.62986111111111109</v>
      </c>
      <c r="L637" s="100">
        <v>0.6333333333333333</v>
      </c>
      <c r="M637" s="102" t="s">
        <v>62</v>
      </c>
      <c r="N637" s="100">
        <v>0.67847222222222225</v>
      </c>
      <c r="O637" s="102" t="s">
        <v>21</v>
      </c>
      <c r="P637" s="35" t="str">
        <f t="shared" si="347"/>
        <v>OK</v>
      </c>
      <c r="Q637" s="36">
        <f t="shared" si="348"/>
        <v>4.5138888888888951E-2</v>
      </c>
      <c r="R637" s="36">
        <f t="shared" si="349"/>
        <v>3.4722222222222099E-3</v>
      </c>
      <c r="S637" s="36">
        <f t="shared" si="350"/>
        <v>4.861111111111116E-2</v>
      </c>
      <c r="T637" s="36">
        <f t="shared" si="353"/>
        <v>1.4583333333333282E-2</v>
      </c>
      <c r="U637" s="35">
        <v>41.4</v>
      </c>
      <c r="V637" s="35">
        <f>INDEX('Počty dní'!F:J,MATCH(E637,'Počty dní'!C:C,0),4)</f>
        <v>47</v>
      </c>
      <c r="W637" s="65">
        <f t="shared" si="357"/>
        <v>1945.8</v>
      </c>
    </row>
    <row r="638" spans="1:24" s="2" customFormat="1" x14ac:dyDescent="0.3">
      <c r="A638" s="96">
        <v>244</v>
      </c>
      <c r="B638" s="35">
        <v>2144</v>
      </c>
      <c r="C638" s="98" t="s">
        <v>18</v>
      </c>
      <c r="D638" s="130"/>
      <c r="E638" s="98" t="str">
        <f t="shared" si="355"/>
        <v>X</v>
      </c>
      <c r="F638" s="34" t="s">
        <v>128</v>
      </c>
      <c r="G638" s="98">
        <v>19</v>
      </c>
      <c r="H638" s="98" t="str">
        <f t="shared" si="356"/>
        <v>XXX157/19</v>
      </c>
      <c r="I638" s="208" t="s">
        <v>65</v>
      </c>
      <c r="J638" s="97" t="s">
        <v>64</v>
      </c>
      <c r="K638" s="136">
        <v>0.69374999999999998</v>
      </c>
      <c r="L638" s="137">
        <v>0.69444444444444453</v>
      </c>
      <c r="M638" s="98" t="s">
        <v>21</v>
      </c>
      <c r="N638" s="137">
        <v>0.72083333333333333</v>
      </c>
      <c r="O638" s="98" t="s">
        <v>75</v>
      </c>
      <c r="P638" s="35" t="str">
        <f t="shared" si="347"/>
        <v>OK</v>
      </c>
      <c r="Q638" s="36">
        <f t="shared" si="348"/>
        <v>2.6388888888888795E-2</v>
      </c>
      <c r="R638" s="36">
        <f t="shared" si="349"/>
        <v>6.94444444444553E-4</v>
      </c>
      <c r="S638" s="36">
        <f t="shared" si="350"/>
        <v>2.7083333333333348E-2</v>
      </c>
      <c r="T638" s="36">
        <f t="shared" si="353"/>
        <v>1.5277777777777724E-2</v>
      </c>
      <c r="U638" s="35">
        <v>20.2</v>
      </c>
      <c r="V638" s="35">
        <f>INDEX('Počty dní'!F:J,MATCH(E638,'Počty dní'!C:C,0),4)</f>
        <v>47</v>
      </c>
      <c r="W638" s="66">
        <f t="shared" si="357"/>
        <v>949.4</v>
      </c>
      <c r="X638"/>
    </row>
    <row r="639" spans="1:24" s="2" customFormat="1" x14ac:dyDescent="0.3">
      <c r="A639" s="96">
        <v>244</v>
      </c>
      <c r="B639" s="35">
        <v>2144</v>
      </c>
      <c r="C639" s="98" t="s">
        <v>18</v>
      </c>
      <c r="D639" s="130"/>
      <c r="E639" s="98" t="str">
        <f t="shared" si="355"/>
        <v>X</v>
      </c>
      <c r="F639" s="34" t="s">
        <v>128</v>
      </c>
      <c r="G639" s="98">
        <v>22</v>
      </c>
      <c r="H639" s="98" t="str">
        <f t="shared" si="356"/>
        <v>XXX157/22</v>
      </c>
      <c r="I639" s="208" t="s">
        <v>65</v>
      </c>
      <c r="J639" s="97" t="s">
        <v>64</v>
      </c>
      <c r="K639" s="136">
        <v>0.72083333333333333</v>
      </c>
      <c r="L639" s="137">
        <v>0.72222222222222221</v>
      </c>
      <c r="M639" s="98" t="s">
        <v>75</v>
      </c>
      <c r="N639" s="137">
        <v>0.74861111111111101</v>
      </c>
      <c r="O639" s="98" t="s">
        <v>21</v>
      </c>
      <c r="P639" s="35" t="str">
        <f t="shared" si="347"/>
        <v>OK</v>
      </c>
      <c r="Q639" s="36">
        <f t="shared" si="348"/>
        <v>2.6388888888888795E-2</v>
      </c>
      <c r="R639" s="36">
        <f t="shared" si="349"/>
        <v>1.388888888888884E-3</v>
      </c>
      <c r="S639" s="36">
        <f t="shared" si="350"/>
        <v>2.7777777777777679E-2</v>
      </c>
      <c r="T639" s="36">
        <f t="shared" si="353"/>
        <v>0</v>
      </c>
      <c r="U639" s="35">
        <v>20.2</v>
      </c>
      <c r="V639" s="35">
        <f>INDEX('Počty dní'!F:J,MATCH(E639,'Počty dní'!C:C,0),4)</f>
        <v>47</v>
      </c>
      <c r="W639" s="66">
        <f t="shared" si="357"/>
        <v>949.4</v>
      </c>
    </row>
    <row r="640" spans="1:24" x14ac:dyDescent="0.3">
      <c r="A640" s="96">
        <v>244</v>
      </c>
      <c r="B640" s="35">
        <v>2144</v>
      </c>
      <c r="C640" s="35" t="s">
        <v>18</v>
      </c>
      <c r="D640" s="132"/>
      <c r="E640" s="98" t="str">
        <f t="shared" si="355"/>
        <v>X</v>
      </c>
      <c r="F640" s="35" t="s">
        <v>110</v>
      </c>
      <c r="G640" s="132">
        <v>21</v>
      </c>
      <c r="H640" s="35" t="str">
        <f t="shared" si="356"/>
        <v>XXX119/21</v>
      </c>
      <c r="I640" s="97" t="s">
        <v>65</v>
      </c>
      <c r="J640" s="103" t="s">
        <v>64</v>
      </c>
      <c r="K640" s="99">
        <v>0.77847222222222223</v>
      </c>
      <c r="L640" s="149">
        <v>0.77916666666666667</v>
      </c>
      <c r="M640" s="101" t="s">
        <v>21</v>
      </c>
      <c r="N640" s="100">
        <v>0.80902777777777779</v>
      </c>
      <c r="O640" s="102" t="s">
        <v>85</v>
      </c>
      <c r="P640" s="35" t="str">
        <f t="shared" si="347"/>
        <v>OK</v>
      </c>
      <c r="Q640" s="36">
        <f t="shared" si="348"/>
        <v>2.9861111111111116E-2</v>
      </c>
      <c r="R640" s="36">
        <f t="shared" si="349"/>
        <v>6.9444444444444198E-4</v>
      </c>
      <c r="S640" s="36">
        <f t="shared" si="350"/>
        <v>3.0555555555555558E-2</v>
      </c>
      <c r="T640" s="36">
        <f t="shared" si="353"/>
        <v>2.9861111111111227E-2</v>
      </c>
      <c r="U640" s="35">
        <v>24.8</v>
      </c>
      <c r="V640" s="35">
        <f>INDEX('Počty dní'!F:J,MATCH(E640,'Počty dní'!C:C,0),4)</f>
        <v>47</v>
      </c>
      <c r="W640" s="65">
        <f t="shared" si="357"/>
        <v>1165.6000000000001</v>
      </c>
      <c r="X640" s="1"/>
    </row>
    <row r="641" spans="1:48" x14ac:dyDescent="0.3">
      <c r="A641" s="96">
        <v>244</v>
      </c>
      <c r="B641" s="35">
        <v>2144</v>
      </c>
      <c r="C641" s="35" t="s">
        <v>18</v>
      </c>
      <c r="D641" s="132"/>
      <c r="E641" s="98" t="str">
        <f t="shared" si="355"/>
        <v>X</v>
      </c>
      <c r="F641" s="35" t="s">
        <v>110</v>
      </c>
      <c r="G641" s="132">
        <v>24</v>
      </c>
      <c r="H641" s="35" t="str">
        <f t="shared" si="356"/>
        <v>XXX119/24</v>
      </c>
      <c r="I641" s="97" t="s">
        <v>65</v>
      </c>
      <c r="J641" s="103" t="s">
        <v>64</v>
      </c>
      <c r="K641" s="99">
        <v>0.8652777777777777</v>
      </c>
      <c r="L641" s="100">
        <v>0.86597222222222225</v>
      </c>
      <c r="M641" s="102" t="s">
        <v>85</v>
      </c>
      <c r="N641" s="149">
        <v>0.89583333333333337</v>
      </c>
      <c r="O641" s="101" t="s">
        <v>21</v>
      </c>
      <c r="P641" s="35" t="str">
        <f t="shared" si="347"/>
        <v>OK</v>
      </c>
      <c r="Q641" s="36">
        <f t="shared" si="348"/>
        <v>2.9861111111111116E-2</v>
      </c>
      <c r="R641" s="36">
        <f t="shared" si="349"/>
        <v>6.94444444444553E-4</v>
      </c>
      <c r="S641" s="36">
        <f t="shared" si="350"/>
        <v>3.0555555555555669E-2</v>
      </c>
      <c r="T641" s="36">
        <f t="shared" si="353"/>
        <v>5.6249999999999911E-2</v>
      </c>
      <c r="U641" s="35">
        <v>24.8</v>
      </c>
      <c r="V641" s="35">
        <f>INDEX('Počty dní'!F:J,MATCH(E641,'Počty dní'!C:C,0),4)</f>
        <v>47</v>
      </c>
      <c r="W641" s="65">
        <f t="shared" si="357"/>
        <v>1165.6000000000001</v>
      </c>
      <c r="X641" s="1"/>
    </row>
    <row r="642" spans="1:48" x14ac:dyDescent="0.3">
      <c r="A642" s="96">
        <v>244</v>
      </c>
      <c r="B642" s="35">
        <v>2144</v>
      </c>
      <c r="C642" s="35" t="s">
        <v>18</v>
      </c>
      <c r="D642" s="132"/>
      <c r="E642" s="98" t="str">
        <f t="shared" si="355"/>
        <v>X</v>
      </c>
      <c r="F642" s="35" t="s">
        <v>110</v>
      </c>
      <c r="G642" s="132">
        <v>23</v>
      </c>
      <c r="H642" s="35" t="str">
        <f t="shared" si="356"/>
        <v>XXX119/23</v>
      </c>
      <c r="I642" s="97" t="s">
        <v>65</v>
      </c>
      <c r="J642" s="103" t="s">
        <v>64</v>
      </c>
      <c r="K642" s="99">
        <v>0.93611111111111101</v>
      </c>
      <c r="L642" s="149">
        <v>0.9375</v>
      </c>
      <c r="M642" s="101" t="s">
        <v>21</v>
      </c>
      <c r="N642" s="100">
        <v>0.96875</v>
      </c>
      <c r="O642" s="101" t="s">
        <v>89</v>
      </c>
      <c r="P642" s="35" t="str">
        <f t="shared" si="347"/>
        <v>OK</v>
      </c>
      <c r="Q642" s="36">
        <f t="shared" si="348"/>
        <v>3.125E-2</v>
      </c>
      <c r="R642" s="36">
        <f t="shared" si="349"/>
        <v>1.388888888888995E-3</v>
      </c>
      <c r="S642" s="36">
        <f t="shared" si="350"/>
        <v>3.2638888888888995E-2</v>
      </c>
      <c r="T642" s="36">
        <f t="shared" si="353"/>
        <v>4.0277777777777635E-2</v>
      </c>
      <c r="U642" s="35">
        <v>26.7</v>
      </c>
      <c r="V642" s="35">
        <f>INDEX('Počty dní'!F:J,MATCH(E642,'Počty dní'!C:C,0),4)</f>
        <v>47</v>
      </c>
      <c r="W642" s="65">
        <f t="shared" si="357"/>
        <v>1254.8999999999999</v>
      </c>
      <c r="X642" s="1"/>
    </row>
    <row r="643" spans="1:48" ht="15" thickBot="1" x14ac:dyDescent="0.35">
      <c r="A643" s="108">
        <v>244</v>
      </c>
      <c r="B643" s="37">
        <v>2144</v>
      </c>
      <c r="C643" s="37" t="s">
        <v>18</v>
      </c>
      <c r="D643" s="109"/>
      <c r="E643" s="37" t="str">
        <f t="shared" si="355"/>
        <v>X</v>
      </c>
      <c r="F643" s="37" t="s">
        <v>72</v>
      </c>
      <c r="G643" s="37"/>
      <c r="H643" s="37" t="str">
        <f t="shared" si="356"/>
        <v>přejezd/</v>
      </c>
      <c r="I643" s="211"/>
      <c r="J643" s="151" t="s">
        <v>64</v>
      </c>
      <c r="K643" s="111">
        <v>0.96875</v>
      </c>
      <c r="L643" s="112">
        <v>0.96875</v>
      </c>
      <c r="M643" s="113" t="str">
        <f>O642</f>
        <v>Moravec</v>
      </c>
      <c r="N643" s="112">
        <v>0.97222222222222221</v>
      </c>
      <c r="O643" s="113" t="s">
        <v>85</v>
      </c>
      <c r="P643" s="75"/>
      <c r="Q643" s="68">
        <f t="shared" si="348"/>
        <v>3.4722222222222099E-3</v>
      </c>
      <c r="R643" s="68">
        <f t="shared" si="349"/>
        <v>0</v>
      </c>
      <c r="S643" s="68">
        <f t="shared" si="350"/>
        <v>3.4722222222222099E-3</v>
      </c>
      <c r="T643" s="68">
        <f t="shared" si="353"/>
        <v>0</v>
      </c>
      <c r="U643" s="37">
        <v>0</v>
      </c>
      <c r="V643" s="37">
        <f>INDEX('Počty dní'!F:J,MATCH(E643,'Počty dní'!C:C,0),4)</f>
        <v>47</v>
      </c>
      <c r="W643" s="69">
        <f t="shared" si="357"/>
        <v>0</v>
      </c>
      <c r="X643" s="1"/>
      <c r="AL643" s="24"/>
      <c r="AM643" s="24"/>
      <c r="AP643" s="7"/>
      <c r="AQ643" s="7"/>
      <c r="AR643" s="7"/>
      <c r="AS643" s="7"/>
      <c r="AT643" s="7"/>
      <c r="AU643" s="25"/>
      <c r="AV643" s="25"/>
    </row>
    <row r="644" spans="1:48" ht="15" thickBot="1" x14ac:dyDescent="0.35">
      <c r="A644" s="115" t="str">
        <f ca="1">CONCATENATE(INDIRECT("R[-3]C[0]",FALSE),"celkem")</f>
        <v>244celkem</v>
      </c>
      <c r="B644" s="70"/>
      <c r="C644" s="70" t="str">
        <f ca="1">INDIRECT("R[-1]C[12]",FALSE)</f>
        <v>Mirošov</v>
      </c>
      <c r="D644" s="80"/>
      <c r="E644" s="70"/>
      <c r="F644" s="80"/>
      <c r="G644" s="70"/>
      <c r="H644" s="116"/>
      <c r="I644" s="117"/>
      <c r="J644" s="118" t="str">
        <f ca="1">INDIRECT("R[-3]C[0]",FALSE)</f>
        <v>V</v>
      </c>
      <c r="K644" s="119"/>
      <c r="L644" s="120"/>
      <c r="M644" s="121"/>
      <c r="N644" s="120"/>
      <c r="O644" s="122"/>
      <c r="P644" s="70"/>
      <c r="Q644" s="71">
        <f>SUM(Q629:Q643)</f>
        <v>0.44722222222222185</v>
      </c>
      <c r="R644" s="71">
        <f>SUM(R629:R643)</f>
        <v>2.4305555555555913E-2</v>
      </c>
      <c r="S644" s="71">
        <f>SUM(S629:S643)</f>
        <v>0.47152777777777777</v>
      </c>
      <c r="T644" s="71">
        <f>SUM(T629:T643)</f>
        <v>0.30972222222222223</v>
      </c>
      <c r="U644" s="72">
        <f>SUM(U629:U643)</f>
        <v>389.1</v>
      </c>
      <c r="V644" s="73"/>
      <c r="W644" s="74">
        <f>SUM(W629:W643)</f>
        <v>18287.7</v>
      </c>
      <c r="X644" s="1"/>
    </row>
    <row r="645" spans="1:48" x14ac:dyDescent="0.3">
      <c r="D645" s="165"/>
      <c r="E645" s="43"/>
      <c r="G645" s="165"/>
      <c r="I645" s="29"/>
      <c r="K645" s="42"/>
      <c r="L645" s="200"/>
      <c r="M645" s="140"/>
      <c r="N645" s="139"/>
      <c r="O645" s="141"/>
      <c r="X645" s="1"/>
    </row>
    <row r="646" spans="1:48" ht="15" thickBot="1" x14ac:dyDescent="0.35">
      <c r="D646" s="165"/>
      <c r="E646" s="43"/>
      <c r="G646" s="165"/>
      <c r="I646" s="29"/>
      <c r="K646" s="42"/>
      <c r="L646" s="200"/>
      <c r="M646" s="140"/>
      <c r="N646" s="139"/>
      <c r="O646" s="141"/>
      <c r="X646" s="1"/>
    </row>
    <row r="647" spans="1:48" x14ac:dyDescent="0.3">
      <c r="A647" s="89">
        <v>245</v>
      </c>
      <c r="B647" s="32">
        <v>2145</v>
      </c>
      <c r="C647" s="32" t="s">
        <v>18</v>
      </c>
      <c r="D647" s="191"/>
      <c r="E647" s="91" t="str">
        <f t="shared" ref="E647:E657" si="358">CONCATENATE(C647,D647)</f>
        <v>X</v>
      </c>
      <c r="F647" s="32" t="s">
        <v>107</v>
      </c>
      <c r="G647" s="190">
        <v>2</v>
      </c>
      <c r="H647" s="32" t="str">
        <f t="shared" ref="H647:H657" si="359">CONCATENATE(F647,"/",G647)</f>
        <v>XXX110/2</v>
      </c>
      <c r="I647" s="90" t="s">
        <v>64</v>
      </c>
      <c r="J647" s="90" t="s">
        <v>64</v>
      </c>
      <c r="K647" s="92">
        <v>0.17847222222222223</v>
      </c>
      <c r="L647" s="191">
        <v>0.17986111111111111</v>
      </c>
      <c r="M647" s="94" t="s">
        <v>90</v>
      </c>
      <c r="N647" s="93">
        <v>0.21875</v>
      </c>
      <c r="O647" s="94" t="s">
        <v>21</v>
      </c>
      <c r="P647" s="32" t="str">
        <f t="shared" ref="P647:P656" si="360">IF(M648=O647,"OK","POZOR")</f>
        <v>OK</v>
      </c>
      <c r="Q647" s="67">
        <f t="shared" ref="Q647:Q657" si="361">IF(ISNUMBER(G647),N647-L647,IF(F647="přejezd",N647-L647,0))</f>
        <v>3.888888888888889E-2</v>
      </c>
      <c r="R647" s="67">
        <f t="shared" ref="R647:R657" si="362">IF(ISNUMBER(G647),L647-K647,0)</f>
        <v>1.388888888888884E-3</v>
      </c>
      <c r="S647" s="67">
        <f t="shared" ref="S647:S657" si="363">Q647+R647</f>
        <v>4.0277777777777773E-2</v>
      </c>
      <c r="T647" s="67"/>
      <c r="U647" s="32">
        <v>32.799999999999997</v>
      </c>
      <c r="V647" s="32">
        <f>INDEX('Počty dní'!F:J,MATCH(E647,'Počty dní'!C:C,0),4)</f>
        <v>47</v>
      </c>
      <c r="W647" s="33">
        <f t="shared" ref="W647:W657" si="364">V647*U647</f>
        <v>1541.6</v>
      </c>
      <c r="X647" s="1"/>
    </row>
    <row r="648" spans="1:48" x14ac:dyDescent="0.3">
      <c r="A648" s="96">
        <v>245</v>
      </c>
      <c r="B648" s="35">
        <v>2145</v>
      </c>
      <c r="C648" s="35" t="s">
        <v>18</v>
      </c>
      <c r="D648" s="132"/>
      <c r="E648" s="98" t="str">
        <f t="shared" si="358"/>
        <v>X</v>
      </c>
      <c r="F648" s="35" t="s">
        <v>110</v>
      </c>
      <c r="G648" s="132">
        <v>1</v>
      </c>
      <c r="H648" s="35" t="str">
        <f t="shared" si="359"/>
        <v>XXX119/1</v>
      </c>
      <c r="I648" s="97" t="s">
        <v>65</v>
      </c>
      <c r="J648" s="103" t="s">
        <v>64</v>
      </c>
      <c r="K648" s="99">
        <v>0.23541666666666669</v>
      </c>
      <c r="L648" s="149">
        <v>0.23611111111111113</v>
      </c>
      <c r="M648" s="101" t="s">
        <v>21</v>
      </c>
      <c r="N648" s="100">
        <v>0.27291666666666664</v>
      </c>
      <c r="O648" s="102" t="s">
        <v>85</v>
      </c>
      <c r="P648" s="35" t="str">
        <f t="shared" si="360"/>
        <v>OK</v>
      </c>
      <c r="Q648" s="36">
        <f t="shared" si="361"/>
        <v>3.6805555555555508E-2</v>
      </c>
      <c r="R648" s="36">
        <f t="shared" si="362"/>
        <v>6.9444444444444198E-4</v>
      </c>
      <c r="S648" s="36">
        <f t="shared" si="363"/>
        <v>3.749999999999995E-2</v>
      </c>
      <c r="T648" s="36">
        <f t="shared" ref="T648:T657" si="365">K648-N647</f>
        <v>1.6666666666666691E-2</v>
      </c>
      <c r="U648" s="35">
        <v>33.5</v>
      </c>
      <c r="V648" s="35">
        <f>INDEX('Počty dní'!F:J,MATCH(E648,'Počty dní'!C:C,0),4)</f>
        <v>47</v>
      </c>
      <c r="W648" s="65">
        <f t="shared" si="364"/>
        <v>1574.5</v>
      </c>
      <c r="X648" s="1"/>
    </row>
    <row r="649" spans="1:48" x14ac:dyDescent="0.3">
      <c r="A649" s="96">
        <v>245</v>
      </c>
      <c r="B649" s="35">
        <v>2145</v>
      </c>
      <c r="C649" s="35" t="s">
        <v>18</v>
      </c>
      <c r="D649" s="132"/>
      <c r="E649" s="98" t="str">
        <f t="shared" si="358"/>
        <v>X</v>
      </c>
      <c r="F649" s="35" t="s">
        <v>110</v>
      </c>
      <c r="G649" s="132">
        <v>6</v>
      </c>
      <c r="H649" s="35" t="str">
        <f t="shared" si="359"/>
        <v>XXX119/6</v>
      </c>
      <c r="I649" s="97" t="s">
        <v>64</v>
      </c>
      <c r="J649" s="103" t="s">
        <v>64</v>
      </c>
      <c r="K649" s="99">
        <v>0.27430555555555552</v>
      </c>
      <c r="L649" s="100">
        <v>0.27499999999999997</v>
      </c>
      <c r="M649" s="102" t="s">
        <v>85</v>
      </c>
      <c r="N649" s="149">
        <v>0.30486111111111097</v>
      </c>
      <c r="O649" s="101" t="s">
        <v>21</v>
      </c>
      <c r="P649" s="35" t="str">
        <f t="shared" si="360"/>
        <v>OK</v>
      </c>
      <c r="Q649" s="36">
        <f t="shared" si="361"/>
        <v>2.9861111111111005E-2</v>
      </c>
      <c r="R649" s="36">
        <f t="shared" si="362"/>
        <v>6.9444444444444198E-4</v>
      </c>
      <c r="S649" s="36">
        <f t="shared" si="363"/>
        <v>3.0555555555555447E-2</v>
      </c>
      <c r="T649" s="36">
        <f t="shared" si="365"/>
        <v>1.388888888888884E-3</v>
      </c>
      <c r="U649" s="35">
        <v>24.8</v>
      </c>
      <c r="V649" s="35">
        <f>INDEX('Počty dní'!F:J,MATCH(E649,'Počty dní'!C:C,0),4)</f>
        <v>47</v>
      </c>
      <c r="W649" s="65">
        <f t="shared" si="364"/>
        <v>1165.6000000000001</v>
      </c>
      <c r="X649" s="1"/>
    </row>
    <row r="650" spans="1:48" x14ac:dyDescent="0.3">
      <c r="A650" s="96">
        <v>245</v>
      </c>
      <c r="B650" s="35">
        <v>2145</v>
      </c>
      <c r="C650" s="34" t="s">
        <v>18</v>
      </c>
      <c r="D650" s="103"/>
      <c r="E650" s="34" t="str">
        <f t="shared" si="358"/>
        <v>X</v>
      </c>
      <c r="F650" s="34" t="s">
        <v>119</v>
      </c>
      <c r="G650" s="34">
        <v>7</v>
      </c>
      <c r="H650" s="34" t="str">
        <f t="shared" si="359"/>
        <v>XXX143/7</v>
      </c>
      <c r="I650" s="206" t="s">
        <v>64</v>
      </c>
      <c r="J650" s="103" t="s">
        <v>64</v>
      </c>
      <c r="K650" s="176">
        <v>0.40138888888888885</v>
      </c>
      <c r="L650" s="149">
        <v>0.40486111111111112</v>
      </c>
      <c r="M650" s="102" t="s">
        <v>21</v>
      </c>
      <c r="N650" s="149">
        <v>0.44513888888888892</v>
      </c>
      <c r="O650" s="102" t="s">
        <v>39</v>
      </c>
      <c r="P650" s="35" t="str">
        <f t="shared" si="360"/>
        <v>OK</v>
      </c>
      <c r="Q650" s="36">
        <f t="shared" si="361"/>
        <v>4.0277777777777801E-2</v>
      </c>
      <c r="R650" s="36">
        <f t="shared" si="362"/>
        <v>3.4722222222222654E-3</v>
      </c>
      <c r="S650" s="36">
        <f t="shared" si="363"/>
        <v>4.3750000000000067E-2</v>
      </c>
      <c r="T650" s="36">
        <f t="shared" si="365"/>
        <v>9.6527777777777879E-2</v>
      </c>
      <c r="U650" s="35">
        <v>29.7</v>
      </c>
      <c r="V650" s="35">
        <f>INDEX('Počty dní'!F:J,MATCH(E650,'Počty dní'!C:C,0),4)</f>
        <v>47</v>
      </c>
      <c r="W650" s="65">
        <f t="shared" si="364"/>
        <v>1395.8999999999999</v>
      </c>
      <c r="X650" s="1"/>
    </row>
    <row r="651" spans="1:48" x14ac:dyDescent="0.3">
      <c r="A651" s="96">
        <v>245</v>
      </c>
      <c r="B651" s="35">
        <v>2145</v>
      </c>
      <c r="C651" s="34" t="s">
        <v>18</v>
      </c>
      <c r="D651" s="103"/>
      <c r="E651" s="34" t="str">
        <f t="shared" si="358"/>
        <v>X</v>
      </c>
      <c r="F651" s="34" t="s">
        <v>119</v>
      </c>
      <c r="G651" s="34">
        <v>18</v>
      </c>
      <c r="H651" s="34" t="str">
        <f t="shared" si="359"/>
        <v>XXX143/18</v>
      </c>
      <c r="I651" s="206" t="s">
        <v>64</v>
      </c>
      <c r="J651" s="103" t="s">
        <v>64</v>
      </c>
      <c r="K651" s="176">
        <v>0.51041666666666663</v>
      </c>
      <c r="L651" s="149">
        <v>0.51111111111111118</v>
      </c>
      <c r="M651" s="102" t="s">
        <v>39</v>
      </c>
      <c r="N651" s="149">
        <v>0.55277777777777781</v>
      </c>
      <c r="O651" s="102" t="s">
        <v>21</v>
      </c>
      <c r="P651" s="35" t="str">
        <f t="shared" si="360"/>
        <v>OK</v>
      </c>
      <c r="Q651" s="36">
        <f t="shared" si="361"/>
        <v>4.166666666666663E-2</v>
      </c>
      <c r="R651" s="36">
        <f t="shared" si="362"/>
        <v>6.94444444444553E-4</v>
      </c>
      <c r="S651" s="36">
        <f t="shared" si="363"/>
        <v>4.2361111111111183E-2</v>
      </c>
      <c r="T651" s="36">
        <f t="shared" si="365"/>
        <v>6.5277777777777712E-2</v>
      </c>
      <c r="U651" s="35">
        <v>29.7</v>
      </c>
      <c r="V651" s="35">
        <f>INDEX('Počty dní'!F:J,MATCH(E651,'Počty dní'!C:C,0),4)</f>
        <v>47</v>
      </c>
      <c r="W651" s="65">
        <f t="shared" si="364"/>
        <v>1395.8999999999999</v>
      </c>
      <c r="X651" s="1"/>
    </row>
    <row r="652" spans="1:48" x14ac:dyDescent="0.3">
      <c r="A652" s="96">
        <v>245</v>
      </c>
      <c r="B652" s="35">
        <v>2145</v>
      </c>
      <c r="C652" s="35" t="s">
        <v>18</v>
      </c>
      <c r="D652" s="97"/>
      <c r="E652" s="35" t="str">
        <f t="shared" si="358"/>
        <v>X</v>
      </c>
      <c r="F652" s="35" t="s">
        <v>72</v>
      </c>
      <c r="G652" s="35"/>
      <c r="H652" s="35" t="str">
        <f t="shared" si="359"/>
        <v>přejezd/</v>
      </c>
      <c r="I652" s="206"/>
      <c r="J652" s="103" t="s">
        <v>64</v>
      </c>
      <c r="K652" s="99">
        <v>0.58680555555555558</v>
      </c>
      <c r="L652" s="100">
        <v>0.58680555555555558</v>
      </c>
      <c r="M652" s="102" t="str">
        <f>O649</f>
        <v>Žďár n.Sáz.,,aut.nádr.</v>
      </c>
      <c r="N652" s="100">
        <v>0.59027777777777779</v>
      </c>
      <c r="O652" s="102" t="str">
        <f>M653</f>
        <v>Žďár n.Sáz.,,Strojírenská ŽĎAS</v>
      </c>
      <c r="P652" s="35" t="str">
        <f t="shared" si="360"/>
        <v>OK</v>
      </c>
      <c r="Q652" s="36">
        <f t="shared" si="361"/>
        <v>3.4722222222222099E-3</v>
      </c>
      <c r="R652" s="36">
        <f t="shared" si="362"/>
        <v>0</v>
      </c>
      <c r="S652" s="36">
        <f t="shared" si="363"/>
        <v>3.4722222222222099E-3</v>
      </c>
      <c r="T652" s="36">
        <f t="shared" si="365"/>
        <v>3.4027777777777768E-2</v>
      </c>
      <c r="U652" s="35">
        <v>0</v>
      </c>
      <c r="V652" s="35">
        <f>INDEX('Počty dní'!F:J,MATCH(E652,'Počty dní'!C:C,0),4)</f>
        <v>47</v>
      </c>
      <c r="W652" s="65">
        <f t="shared" si="364"/>
        <v>0</v>
      </c>
      <c r="X652" s="1"/>
      <c r="AL652" s="24"/>
      <c r="AM652" s="24"/>
      <c r="AP652" s="7"/>
      <c r="AQ652" s="7"/>
      <c r="AR652" s="7"/>
      <c r="AS652" s="7"/>
      <c r="AT652" s="7"/>
      <c r="AU652" s="25"/>
      <c r="AV652" s="25"/>
    </row>
    <row r="653" spans="1:48" x14ac:dyDescent="0.3">
      <c r="A653" s="96">
        <v>245</v>
      </c>
      <c r="B653" s="35">
        <v>2145</v>
      </c>
      <c r="C653" s="34" t="s">
        <v>18</v>
      </c>
      <c r="D653" s="103"/>
      <c r="E653" s="34" t="str">
        <f t="shared" si="358"/>
        <v>X</v>
      </c>
      <c r="F653" s="34" t="s">
        <v>125</v>
      </c>
      <c r="G653" s="34">
        <v>6</v>
      </c>
      <c r="H653" s="34" t="str">
        <f t="shared" si="359"/>
        <v>XXX154/6</v>
      </c>
      <c r="I653" s="206" t="s">
        <v>65</v>
      </c>
      <c r="J653" s="103" t="s">
        <v>64</v>
      </c>
      <c r="K653" s="176">
        <v>0.59166666666666667</v>
      </c>
      <c r="L653" s="149">
        <v>0.59375</v>
      </c>
      <c r="M653" s="35" t="s">
        <v>52</v>
      </c>
      <c r="N653" s="149">
        <v>0.60833333333333328</v>
      </c>
      <c r="O653" s="35" t="s">
        <v>51</v>
      </c>
      <c r="P653" s="35" t="str">
        <f t="shared" si="360"/>
        <v>OK</v>
      </c>
      <c r="Q653" s="36">
        <f t="shared" si="361"/>
        <v>1.4583333333333282E-2</v>
      </c>
      <c r="R653" s="36">
        <f t="shared" si="362"/>
        <v>2.0833333333333259E-3</v>
      </c>
      <c r="S653" s="36">
        <f t="shared" si="363"/>
        <v>1.6666666666666607E-2</v>
      </c>
      <c r="T653" s="36">
        <f t="shared" si="365"/>
        <v>1.388888888888884E-3</v>
      </c>
      <c r="U653" s="35">
        <v>10.5</v>
      </c>
      <c r="V653" s="35">
        <f>INDEX('Počty dní'!F:J,MATCH(E653,'Počty dní'!C:C,0),4)</f>
        <v>47</v>
      </c>
      <c r="W653" s="65">
        <f t="shared" si="364"/>
        <v>493.5</v>
      </c>
    </row>
    <row r="654" spans="1:48" x14ac:dyDescent="0.3">
      <c r="A654" s="96">
        <v>245</v>
      </c>
      <c r="B654" s="35">
        <v>2145</v>
      </c>
      <c r="C654" s="34" t="s">
        <v>18</v>
      </c>
      <c r="D654" s="103"/>
      <c r="E654" s="34" t="str">
        <f t="shared" si="358"/>
        <v>X</v>
      </c>
      <c r="F654" s="34" t="s">
        <v>125</v>
      </c>
      <c r="G654" s="34">
        <v>7</v>
      </c>
      <c r="H654" s="34" t="str">
        <f t="shared" si="359"/>
        <v>XXX154/7</v>
      </c>
      <c r="I654" s="206" t="s">
        <v>65</v>
      </c>
      <c r="J654" s="103" t="s">
        <v>64</v>
      </c>
      <c r="K654" s="176">
        <v>0.60833333333333328</v>
      </c>
      <c r="L654" s="149">
        <v>0.60902777777777783</v>
      </c>
      <c r="M654" s="35" t="s">
        <v>51</v>
      </c>
      <c r="N654" s="149">
        <v>0.62013888888888891</v>
      </c>
      <c r="O654" s="35" t="s">
        <v>21</v>
      </c>
      <c r="P654" s="35" t="str">
        <f t="shared" si="360"/>
        <v>OK</v>
      </c>
      <c r="Q654" s="36">
        <f t="shared" si="361"/>
        <v>1.1111111111111072E-2</v>
      </c>
      <c r="R654" s="36">
        <f t="shared" si="362"/>
        <v>6.94444444444553E-4</v>
      </c>
      <c r="S654" s="36">
        <f t="shared" si="363"/>
        <v>1.1805555555555625E-2</v>
      </c>
      <c r="T654" s="36">
        <f t="shared" si="365"/>
        <v>0</v>
      </c>
      <c r="U654" s="35">
        <v>9.1999999999999993</v>
      </c>
      <c r="V654" s="35">
        <f>INDEX('Počty dní'!F:J,MATCH(E654,'Počty dní'!C:C,0),4)</f>
        <v>47</v>
      </c>
      <c r="W654" s="65">
        <f t="shared" si="364"/>
        <v>432.4</v>
      </c>
    </row>
    <row r="655" spans="1:48" x14ac:dyDescent="0.3">
      <c r="A655" s="96">
        <v>245</v>
      </c>
      <c r="B655" s="35">
        <v>2145</v>
      </c>
      <c r="C655" s="34" t="s">
        <v>18</v>
      </c>
      <c r="D655" s="103"/>
      <c r="E655" s="34" t="str">
        <f t="shared" si="358"/>
        <v>X</v>
      </c>
      <c r="F655" s="34" t="s">
        <v>119</v>
      </c>
      <c r="G655" s="34">
        <v>19</v>
      </c>
      <c r="H655" s="34" t="str">
        <f t="shared" si="359"/>
        <v>XXX143/19</v>
      </c>
      <c r="I655" s="206" t="s">
        <v>65</v>
      </c>
      <c r="J655" s="103" t="s">
        <v>64</v>
      </c>
      <c r="K655" s="176">
        <v>0.62013888888888891</v>
      </c>
      <c r="L655" s="149">
        <v>0.62361111111111112</v>
      </c>
      <c r="M655" s="35" t="s">
        <v>21</v>
      </c>
      <c r="N655" s="149">
        <v>0.63541666666666663</v>
      </c>
      <c r="O655" s="35" t="s">
        <v>38</v>
      </c>
      <c r="P655" s="35" t="str">
        <f t="shared" si="360"/>
        <v>OK</v>
      </c>
      <c r="Q655" s="36">
        <f t="shared" si="361"/>
        <v>1.1805555555555514E-2</v>
      </c>
      <c r="R655" s="36">
        <f t="shared" si="362"/>
        <v>3.4722222222222099E-3</v>
      </c>
      <c r="S655" s="36">
        <f t="shared" si="363"/>
        <v>1.5277777777777724E-2</v>
      </c>
      <c r="T655" s="36">
        <f t="shared" si="365"/>
        <v>0</v>
      </c>
      <c r="U655" s="35">
        <v>8.9</v>
      </c>
      <c r="V655" s="35">
        <f>INDEX('Počty dní'!F:J,MATCH(E655,'Počty dní'!C:C,0),4)</f>
        <v>47</v>
      </c>
      <c r="W655" s="65">
        <f t="shared" si="364"/>
        <v>418.3</v>
      </c>
    </row>
    <row r="656" spans="1:48" x14ac:dyDescent="0.3">
      <c r="A656" s="96">
        <v>245</v>
      </c>
      <c r="B656" s="35">
        <v>2145</v>
      </c>
      <c r="C656" s="34" t="s">
        <v>18</v>
      </c>
      <c r="D656" s="103"/>
      <c r="E656" s="34" t="str">
        <f t="shared" si="358"/>
        <v>X</v>
      </c>
      <c r="F656" s="34" t="s">
        <v>119</v>
      </c>
      <c r="G656" s="34">
        <v>24</v>
      </c>
      <c r="H656" s="34" t="str">
        <f t="shared" si="359"/>
        <v>XXX143/24</v>
      </c>
      <c r="I656" s="206" t="s">
        <v>65</v>
      </c>
      <c r="J656" s="103" t="s">
        <v>64</v>
      </c>
      <c r="K656" s="176">
        <v>0.63541666666666663</v>
      </c>
      <c r="L656" s="149">
        <v>0.63680555555555551</v>
      </c>
      <c r="M656" s="35" t="s">
        <v>38</v>
      </c>
      <c r="N656" s="149">
        <v>0.64861111111111114</v>
      </c>
      <c r="O656" s="35" t="s">
        <v>21</v>
      </c>
      <c r="P656" s="35" t="str">
        <f t="shared" si="360"/>
        <v>OK</v>
      </c>
      <c r="Q656" s="36">
        <f t="shared" si="361"/>
        <v>1.1805555555555625E-2</v>
      </c>
      <c r="R656" s="36">
        <f t="shared" si="362"/>
        <v>1.388888888888884E-3</v>
      </c>
      <c r="S656" s="36">
        <f t="shared" si="363"/>
        <v>1.3194444444444509E-2</v>
      </c>
      <c r="T656" s="36">
        <f t="shared" si="365"/>
        <v>0</v>
      </c>
      <c r="U656" s="35">
        <v>8.9</v>
      </c>
      <c r="V656" s="35">
        <f>INDEX('Počty dní'!F:J,MATCH(E656,'Počty dní'!C:C,0),4)</f>
        <v>47</v>
      </c>
      <c r="W656" s="65">
        <f t="shared" si="364"/>
        <v>418.3</v>
      </c>
    </row>
    <row r="657" spans="1:48" ht="15" thickBot="1" x14ac:dyDescent="0.35">
      <c r="A657" s="108">
        <v>245</v>
      </c>
      <c r="B657" s="37">
        <v>2145</v>
      </c>
      <c r="C657" s="37" t="s">
        <v>18</v>
      </c>
      <c r="D657" s="179"/>
      <c r="E657" s="110" t="str">
        <f t="shared" si="358"/>
        <v>X</v>
      </c>
      <c r="F657" s="37" t="s">
        <v>107</v>
      </c>
      <c r="G657" s="150">
        <v>23</v>
      </c>
      <c r="H657" s="37" t="str">
        <f t="shared" si="359"/>
        <v>XXX110/23</v>
      </c>
      <c r="I657" s="109" t="s">
        <v>64</v>
      </c>
      <c r="J657" s="151" t="s">
        <v>64</v>
      </c>
      <c r="K657" s="111">
        <v>0.64861111111111114</v>
      </c>
      <c r="L657" s="179">
        <v>0.64930555555555558</v>
      </c>
      <c r="M657" s="114" t="s">
        <v>21</v>
      </c>
      <c r="N657" s="180">
        <v>0.68819444444444444</v>
      </c>
      <c r="O657" s="114" t="s">
        <v>90</v>
      </c>
      <c r="P657" s="75"/>
      <c r="Q657" s="68">
        <f t="shared" si="361"/>
        <v>3.8888888888888862E-2</v>
      </c>
      <c r="R657" s="68">
        <f t="shared" si="362"/>
        <v>6.9444444444444198E-4</v>
      </c>
      <c r="S657" s="68">
        <f t="shared" si="363"/>
        <v>3.9583333333333304E-2</v>
      </c>
      <c r="T657" s="68">
        <f t="shared" si="365"/>
        <v>0</v>
      </c>
      <c r="U657" s="37">
        <v>32.799999999999997</v>
      </c>
      <c r="V657" s="37">
        <f>INDEX('Počty dní'!F:J,MATCH(E657,'Počty dní'!C:C,0),4)</f>
        <v>47</v>
      </c>
      <c r="W657" s="69">
        <f t="shared" si="364"/>
        <v>1541.6</v>
      </c>
      <c r="X657" s="1"/>
    </row>
    <row r="658" spans="1:48" ht="15" thickBot="1" x14ac:dyDescent="0.35">
      <c r="A658" s="115" t="str">
        <f ca="1">CONCATENATE(INDIRECT("R[-3]C[0]",FALSE),"celkem")</f>
        <v>245celkem</v>
      </c>
      <c r="B658" s="70"/>
      <c r="C658" s="70" t="str">
        <f ca="1">INDIRECT("R[-1]C[12]",FALSE)</f>
        <v>Křižanov,,nám.</v>
      </c>
      <c r="D658" s="80"/>
      <c r="E658" s="70"/>
      <c r="F658" s="80"/>
      <c r="G658" s="70"/>
      <c r="H658" s="116"/>
      <c r="I658" s="117"/>
      <c r="J658" s="118" t="str">
        <f ca="1">INDIRECT("R[-3]C[0]",FALSE)</f>
        <v>V</v>
      </c>
      <c r="K658" s="119"/>
      <c r="L658" s="120"/>
      <c r="M658" s="121"/>
      <c r="N658" s="120"/>
      <c r="O658" s="122"/>
      <c r="P658" s="70"/>
      <c r="Q658" s="71">
        <f>SUM(Q647:Q657)</f>
        <v>0.2791666666666664</v>
      </c>
      <c r="R658" s="71">
        <f>SUM(R647:R657)</f>
        <v>1.5277777777778001E-2</v>
      </c>
      <c r="S658" s="71">
        <f>SUM(S647:S657)</f>
        <v>0.2944444444444444</v>
      </c>
      <c r="T658" s="71">
        <f>SUM(T647:T657)</f>
        <v>0.21527777777777782</v>
      </c>
      <c r="U658" s="72">
        <f>SUM(U647:U657)</f>
        <v>220.8</v>
      </c>
      <c r="V658" s="73"/>
      <c r="W658" s="74">
        <f>SUM(W647:W657)</f>
        <v>10377.599999999999</v>
      </c>
      <c r="X658" s="1"/>
    </row>
    <row r="659" spans="1:48" x14ac:dyDescent="0.3">
      <c r="A659" s="123"/>
      <c r="F659" s="29"/>
      <c r="H659" s="124"/>
      <c r="I659" s="125"/>
      <c r="J659" s="126"/>
      <c r="K659" s="38"/>
      <c r="L659" s="175"/>
      <c r="M659" s="88"/>
      <c r="N659" s="175"/>
      <c r="O659" s="128"/>
      <c r="Q659" s="40"/>
      <c r="R659" s="40"/>
      <c r="S659" s="40"/>
      <c r="T659" s="40"/>
      <c r="U659" s="41"/>
      <c r="W659" s="41"/>
      <c r="X659" s="1"/>
    </row>
    <row r="660" spans="1:48" ht="15" thickBot="1" x14ac:dyDescent="0.35">
      <c r="D660" s="164"/>
      <c r="E660" s="43"/>
      <c r="G660" s="165"/>
      <c r="I660" s="29"/>
      <c r="K660" s="42"/>
      <c r="L660" s="167"/>
      <c r="M660" s="140"/>
      <c r="N660" s="168"/>
      <c r="O660" s="141"/>
      <c r="X660" s="1"/>
    </row>
    <row r="661" spans="1:48" x14ac:dyDescent="0.3">
      <c r="A661" s="89">
        <v>246</v>
      </c>
      <c r="B661" s="32">
        <v>2146</v>
      </c>
      <c r="C661" s="32" t="s">
        <v>18</v>
      </c>
      <c r="D661" s="191"/>
      <c r="E661" s="91" t="str">
        <f t="shared" ref="E661:E670" si="366">CONCATENATE(C661,D661)</f>
        <v>X</v>
      </c>
      <c r="F661" s="32" t="s">
        <v>107</v>
      </c>
      <c r="G661" s="190">
        <v>6</v>
      </c>
      <c r="H661" s="32" t="str">
        <f t="shared" ref="H661:H670" si="367">CONCATENATE(F661,"/",G661)</f>
        <v>XXX110/6</v>
      </c>
      <c r="I661" s="90" t="s">
        <v>65</v>
      </c>
      <c r="J661" s="90" t="s">
        <v>64</v>
      </c>
      <c r="K661" s="92">
        <v>0.24027777777777778</v>
      </c>
      <c r="L661" s="191">
        <v>0.24166666666666667</v>
      </c>
      <c r="M661" s="94" t="s">
        <v>31</v>
      </c>
      <c r="N661" s="93">
        <v>0.2673611111111111</v>
      </c>
      <c r="O661" s="94" t="s">
        <v>21</v>
      </c>
      <c r="P661" s="32" t="str">
        <f t="shared" ref="P661:P669" si="368">IF(M662=O661,"OK","POZOR")</f>
        <v>OK</v>
      </c>
      <c r="Q661" s="67">
        <f t="shared" ref="Q661:Q670" si="369">IF(ISNUMBER(G661),N661-L661,IF(F661="přejezd",N661-L661,0))</f>
        <v>2.5694444444444436E-2</v>
      </c>
      <c r="R661" s="67">
        <f t="shared" ref="R661:R670" si="370">IF(ISNUMBER(G661),L661-K661,0)</f>
        <v>1.388888888888884E-3</v>
      </c>
      <c r="S661" s="67">
        <f t="shared" ref="S661:S670" si="371">Q661+R661</f>
        <v>2.708333333333332E-2</v>
      </c>
      <c r="T661" s="67"/>
      <c r="U661" s="32">
        <v>20.5</v>
      </c>
      <c r="V661" s="32">
        <f>INDEX('Počty dní'!F:J,MATCH(E661,'Počty dní'!C:C,0),4)</f>
        <v>47</v>
      </c>
      <c r="W661" s="33">
        <f t="shared" ref="W661:W670" si="372">V661*U661</f>
        <v>963.5</v>
      </c>
      <c r="X661" s="1"/>
    </row>
    <row r="662" spans="1:48" x14ac:dyDescent="0.3">
      <c r="A662" s="96">
        <v>246</v>
      </c>
      <c r="B662" s="35">
        <v>2146</v>
      </c>
      <c r="C662" s="35" t="s">
        <v>18</v>
      </c>
      <c r="D662" s="132"/>
      <c r="E662" s="98" t="str">
        <f t="shared" si="366"/>
        <v>X</v>
      </c>
      <c r="F662" s="35" t="s">
        <v>108</v>
      </c>
      <c r="G662" s="132">
        <v>11</v>
      </c>
      <c r="H662" s="35" t="str">
        <f t="shared" si="367"/>
        <v>XXX117/11</v>
      </c>
      <c r="I662" s="97" t="s">
        <v>65</v>
      </c>
      <c r="J662" s="103" t="s">
        <v>64</v>
      </c>
      <c r="K662" s="99">
        <v>0.3576388888888889</v>
      </c>
      <c r="L662" s="100">
        <v>0.35902777777777778</v>
      </c>
      <c r="M662" s="101" t="s">
        <v>21</v>
      </c>
      <c r="N662" s="100">
        <v>0.39374999999999999</v>
      </c>
      <c r="O662" s="101" t="s">
        <v>43</v>
      </c>
      <c r="P662" s="35" t="str">
        <f t="shared" si="368"/>
        <v>OK</v>
      </c>
      <c r="Q662" s="36">
        <f t="shared" si="369"/>
        <v>3.472222222222221E-2</v>
      </c>
      <c r="R662" s="36">
        <f t="shared" si="370"/>
        <v>1.388888888888884E-3</v>
      </c>
      <c r="S662" s="36">
        <f t="shared" si="371"/>
        <v>3.6111111111111094E-2</v>
      </c>
      <c r="T662" s="36">
        <f t="shared" ref="T662:T670" si="373">K662-N661</f>
        <v>9.027777777777779E-2</v>
      </c>
      <c r="U662" s="35">
        <v>31.6</v>
      </c>
      <c r="V662" s="35">
        <f>INDEX('Počty dní'!F:J,MATCH(E662,'Počty dní'!C:C,0),4)</f>
        <v>47</v>
      </c>
      <c r="W662" s="65">
        <f t="shared" si="372"/>
        <v>1485.2</v>
      </c>
      <c r="X662" s="1"/>
    </row>
    <row r="663" spans="1:48" x14ac:dyDescent="0.3">
      <c r="A663" s="96">
        <v>246</v>
      </c>
      <c r="B663" s="35">
        <v>2146</v>
      </c>
      <c r="C663" s="34" t="s">
        <v>18</v>
      </c>
      <c r="D663" s="103"/>
      <c r="E663" s="34" t="str">
        <f t="shared" si="366"/>
        <v>X</v>
      </c>
      <c r="F663" s="34" t="s">
        <v>121</v>
      </c>
      <c r="G663" s="34">
        <v>11</v>
      </c>
      <c r="H663" s="34" t="str">
        <f t="shared" si="367"/>
        <v>XXX145/11</v>
      </c>
      <c r="I663" s="206" t="s">
        <v>65</v>
      </c>
      <c r="J663" s="103" t="s">
        <v>64</v>
      </c>
      <c r="K663" s="104">
        <v>0.50138888888888888</v>
      </c>
      <c r="L663" s="105">
        <v>0.50347222222222221</v>
      </c>
      <c r="M663" s="34" t="s">
        <v>43</v>
      </c>
      <c r="N663" s="105">
        <v>0.54999999999999993</v>
      </c>
      <c r="O663" s="34" t="s">
        <v>19</v>
      </c>
      <c r="P663" s="35" t="str">
        <f t="shared" si="368"/>
        <v>OK</v>
      </c>
      <c r="Q663" s="36">
        <f t="shared" si="369"/>
        <v>4.6527777777777724E-2</v>
      </c>
      <c r="R663" s="36">
        <f t="shared" si="370"/>
        <v>2.0833333333333259E-3</v>
      </c>
      <c r="S663" s="36">
        <f t="shared" si="371"/>
        <v>4.8611111111111049E-2</v>
      </c>
      <c r="T663" s="36">
        <f t="shared" si="373"/>
        <v>0.1076388888888889</v>
      </c>
      <c r="U663" s="35">
        <v>38.4</v>
      </c>
      <c r="V663" s="35">
        <f>INDEX('Počty dní'!F:J,MATCH(E663,'Počty dní'!C:C,0),4)</f>
        <v>47</v>
      </c>
      <c r="W663" s="65">
        <f t="shared" si="372"/>
        <v>1804.8</v>
      </c>
      <c r="X663" s="1"/>
    </row>
    <row r="664" spans="1:48" x14ac:dyDescent="0.3">
      <c r="A664" s="96">
        <v>246</v>
      </c>
      <c r="B664" s="35">
        <v>2146</v>
      </c>
      <c r="C664" s="35" t="s">
        <v>18</v>
      </c>
      <c r="D664" s="97"/>
      <c r="E664" s="35" t="str">
        <f t="shared" si="366"/>
        <v>X</v>
      </c>
      <c r="F664" s="35" t="s">
        <v>72</v>
      </c>
      <c r="G664" s="35"/>
      <c r="H664" s="35" t="str">
        <f t="shared" si="367"/>
        <v>přejezd/</v>
      </c>
      <c r="I664" s="206"/>
      <c r="J664" s="103" t="s">
        <v>64</v>
      </c>
      <c r="K664" s="99">
        <v>0.5625</v>
      </c>
      <c r="L664" s="100">
        <v>0.5625</v>
      </c>
      <c r="M664" s="102" t="str">
        <f>O663</f>
        <v>Nové Město na Mor.,,centrum</v>
      </c>
      <c r="N664" s="100">
        <v>0.56458333333333333</v>
      </c>
      <c r="O664" s="102" t="str">
        <f>M665</f>
        <v>Nové Město na Mor.,,Dopravní terminál</v>
      </c>
      <c r="P664" s="35" t="str">
        <f t="shared" si="368"/>
        <v>OK</v>
      </c>
      <c r="Q664" s="36">
        <f t="shared" si="369"/>
        <v>2.0833333333333259E-3</v>
      </c>
      <c r="R664" s="36">
        <f t="shared" si="370"/>
        <v>0</v>
      </c>
      <c r="S664" s="36">
        <f t="shared" si="371"/>
        <v>2.0833333333333259E-3</v>
      </c>
      <c r="T664" s="36">
        <f t="shared" si="373"/>
        <v>1.2500000000000067E-2</v>
      </c>
      <c r="U664" s="35">
        <v>0</v>
      </c>
      <c r="V664" s="35">
        <f>INDEX('Počty dní'!F:J,MATCH(E664,'Počty dní'!C:C,0),4)</f>
        <v>47</v>
      </c>
      <c r="W664" s="65">
        <f t="shared" si="372"/>
        <v>0</v>
      </c>
      <c r="X664" s="1"/>
      <c r="AL664" s="24"/>
      <c r="AM664" s="24"/>
      <c r="AP664" s="7"/>
      <c r="AQ664" s="7"/>
      <c r="AR664" s="7"/>
      <c r="AS664" s="7"/>
      <c r="AT664" s="7"/>
      <c r="AU664" s="25"/>
      <c r="AV664" s="25"/>
    </row>
    <row r="665" spans="1:48" x14ac:dyDescent="0.3">
      <c r="A665" s="96">
        <v>246</v>
      </c>
      <c r="B665" s="35">
        <v>2146</v>
      </c>
      <c r="C665" s="34" t="s">
        <v>18</v>
      </c>
      <c r="D665" s="103"/>
      <c r="E665" s="34" t="str">
        <f t="shared" si="366"/>
        <v>X</v>
      </c>
      <c r="F665" s="34" t="s">
        <v>114</v>
      </c>
      <c r="G665" s="34">
        <v>7</v>
      </c>
      <c r="H665" s="34" t="str">
        <f t="shared" si="367"/>
        <v>XXX138/7</v>
      </c>
      <c r="I665" s="97" t="s">
        <v>64</v>
      </c>
      <c r="J665" s="103" t="s">
        <v>64</v>
      </c>
      <c r="K665" s="104">
        <v>0.56458333333333333</v>
      </c>
      <c r="L665" s="105">
        <v>0.56597222222222221</v>
      </c>
      <c r="M665" s="34" t="s">
        <v>28</v>
      </c>
      <c r="N665" s="105">
        <v>0.58958333333333335</v>
      </c>
      <c r="O665" s="34" t="s">
        <v>96</v>
      </c>
      <c r="P665" s="35" t="str">
        <f t="shared" si="368"/>
        <v>OK</v>
      </c>
      <c r="Q665" s="36">
        <f t="shared" si="369"/>
        <v>2.3611111111111138E-2</v>
      </c>
      <c r="R665" s="36">
        <f t="shared" si="370"/>
        <v>1.388888888888884E-3</v>
      </c>
      <c r="S665" s="36">
        <f t="shared" si="371"/>
        <v>2.5000000000000022E-2</v>
      </c>
      <c r="T665" s="36">
        <f t="shared" si="373"/>
        <v>0</v>
      </c>
      <c r="U665" s="35">
        <v>23.5</v>
      </c>
      <c r="V665" s="35">
        <f>INDEX('Počty dní'!F:J,MATCH(E665,'Počty dní'!C:C,0),4)</f>
        <v>47</v>
      </c>
      <c r="W665" s="65">
        <f t="shared" si="372"/>
        <v>1104.5</v>
      </c>
      <c r="X665" s="1"/>
    </row>
    <row r="666" spans="1:48" x14ac:dyDescent="0.3">
      <c r="A666" s="96">
        <v>246</v>
      </c>
      <c r="B666" s="35">
        <v>2146</v>
      </c>
      <c r="C666" s="34" t="s">
        <v>18</v>
      </c>
      <c r="D666" s="103"/>
      <c r="E666" s="34" t="str">
        <f t="shared" si="366"/>
        <v>X</v>
      </c>
      <c r="F666" s="34" t="s">
        <v>114</v>
      </c>
      <c r="G666" s="34">
        <v>10</v>
      </c>
      <c r="H666" s="34" t="str">
        <f t="shared" si="367"/>
        <v>XXX138/10</v>
      </c>
      <c r="I666" s="97" t="s">
        <v>65</v>
      </c>
      <c r="J666" s="103" t="s">
        <v>64</v>
      </c>
      <c r="K666" s="104">
        <v>0.59375</v>
      </c>
      <c r="L666" s="105">
        <v>0.59513888888888888</v>
      </c>
      <c r="M666" s="34" t="s">
        <v>96</v>
      </c>
      <c r="N666" s="105">
        <v>0.62013888888888891</v>
      </c>
      <c r="O666" s="34" t="s">
        <v>28</v>
      </c>
      <c r="P666" s="35" t="str">
        <f t="shared" si="368"/>
        <v>OK</v>
      </c>
      <c r="Q666" s="36">
        <f t="shared" si="369"/>
        <v>2.5000000000000022E-2</v>
      </c>
      <c r="R666" s="36">
        <f t="shared" si="370"/>
        <v>1.388888888888884E-3</v>
      </c>
      <c r="S666" s="36">
        <f t="shared" si="371"/>
        <v>2.6388888888888906E-2</v>
      </c>
      <c r="T666" s="36">
        <f t="shared" si="373"/>
        <v>4.1666666666666519E-3</v>
      </c>
      <c r="U666" s="35">
        <v>23.5</v>
      </c>
      <c r="V666" s="35">
        <f>INDEX('Počty dní'!F:J,MATCH(E666,'Počty dní'!C:C,0),4)</f>
        <v>47</v>
      </c>
      <c r="W666" s="65">
        <f t="shared" si="372"/>
        <v>1104.5</v>
      </c>
      <c r="X666" s="1"/>
    </row>
    <row r="667" spans="1:48" x14ac:dyDescent="0.3">
      <c r="A667" s="96">
        <v>246</v>
      </c>
      <c r="B667" s="35">
        <v>2146</v>
      </c>
      <c r="C667" s="34" t="s">
        <v>18</v>
      </c>
      <c r="D667" s="103"/>
      <c r="E667" s="34" t="str">
        <f t="shared" si="366"/>
        <v>X</v>
      </c>
      <c r="F667" s="34" t="s">
        <v>115</v>
      </c>
      <c r="G667" s="34">
        <v>11</v>
      </c>
      <c r="H667" s="34" t="str">
        <f t="shared" si="367"/>
        <v>XXX139/11</v>
      </c>
      <c r="I667" s="206" t="s">
        <v>65</v>
      </c>
      <c r="J667" s="103" t="s">
        <v>64</v>
      </c>
      <c r="K667" s="104">
        <v>0.625</v>
      </c>
      <c r="L667" s="105">
        <v>0.62847222222222221</v>
      </c>
      <c r="M667" s="34" t="s">
        <v>28</v>
      </c>
      <c r="N667" s="105">
        <v>0.64652777777777781</v>
      </c>
      <c r="O667" s="34" t="s">
        <v>31</v>
      </c>
      <c r="P667" s="35" t="str">
        <f t="shared" si="368"/>
        <v>OK</v>
      </c>
      <c r="Q667" s="36">
        <f t="shared" si="369"/>
        <v>1.8055555555555602E-2</v>
      </c>
      <c r="R667" s="36">
        <f t="shared" si="370"/>
        <v>3.4722222222222099E-3</v>
      </c>
      <c r="S667" s="36">
        <f t="shared" si="371"/>
        <v>2.1527777777777812E-2</v>
      </c>
      <c r="T667" s="36">
        <f t="shared" si="373"/>
        <v>4.8611111111110938E-3</v>
      </c>
      <c r="U667" s="35">
        <v>14.5</v>
      </c>
      <c r="V667" s="35">
        <f>INDEX('Počty dní'!F:J,MATCH(E667,'Počty dní'!C:C,0),4)</f>
        <v>47</v>
      </c>
      <c r="W667" s="65">
        <f t="shared" si="372"/>
        <v>681.5</v>
      </c>
      <c r="X667" s="1"/>
    </row>
    <row r="668" spans="1:48" x14ac:dyDescent="0.3">
      <c r="A668" s="96">
        <v>246</v>
      </c>
      <c r="B668" s="35">
        <v>2146</v>
      </c>
      <c r="C668" s="34" t="s">
        <v>18</v>
      </c>
      <c r="D668" s="103"/>
      <c r="E668" s="34" t="str">
        <f t="shared" si="366"/>
        <v>X</v>
      </c>
      <c r="F668" s="34" t="s">
        <v>115</v>
      </c>
      <c r="G668" s="34">
        <v>16</v>
      </c>
      <c r="H668" s="34" t="str">
        <f t="shared" si="367"/>
        <v>XXX139/16</v>
      </c>
      <c r="I668" s="206" t="s">
        <v>65</v>
      </c>
      <c r="J668" s="103" t="s">
        <v>64</v>
      </c>
      <c r="K668" s="104">
        <v>0.6479166666666667</v>
      </c>
      <c r="L668" s="105">
        <v>0.65</v>
      </c>
      <c r="M668" s="34" t="s">
        <v>31</v>
      </c>
      <c r="N668" s="105">
        <v>0.66805555555555562</v>
      </c>
      <c r="O668" s="34" t="s">
        <v>19</v>
      </c>
      <c r="P668" s="35" t="str">
        <f t="shared" si="368"/>
        <v>OK</v>
      </c>
      <c r="Q668" s="36">
        <f t="shared" si="369"/>
        <v>1.8055555555555602E-2</v>
      </c>
      <c r="R668" s="36">
        <f t="shared" si="370"/>
        <v>2.0833333333333259E-3</v>
      </c>
      <c r="S668" s="36">
        <f t="shared" si="371"/>
        <v>2.0138888888888928E-2</v>
      </c>
      <c r="T668" s="36">
        <f t="shared" si="373"/>
        <v>1.388888888888884E-3</v>
      </c>
      <c r="U668" s="35">
        <v>13.4</v>
      </c>
      <c r="V668" s="35">
        <f>INDEX('Počty dní'!F:J,MATCH(E668,'Počty dní'!C:C,0),4)</f>
        <v>47</v>
      </c>
      <c r="W668" s="65">
        <f t="shared" si="372"/>
        <v>629.80000000000007</v>
      </c>
      <c r="X668" s="1"/>
    </row>
    <row r="669" spans="1:48" x14ac:dyDescent="0.3">
      <c r="A669" s="96">
        <v>246</v>
      </c>
      <c r="B669" s="35">
        <v>2146</v>
      </c>
      <c r="C669" s="34" t="s">
        <v>18</v>
      </c>
      <c r="D669" s="103"/>
      <c r="E669" s="34" t="str">
        <f t="shared" si="366"/>
        <v>X</v>
      </c>
      <c r="F669" s="34" t="s">
        <v>121</v>
      </c>
      <c r="G669" s="34">
        <v>20</v>
      </c>
      <c r="H669" s="34" t="str">
        <f t="shared" si="367"/>
        <v>XXX145/20</v>
      </c>
      <c r="I669" s="206" t="s">
        <v>65</v>
      </c>
      <c r="J669" s="103" t="s">
        <v>64</v>
      </c>
      <c r="K669" s="104">
        <v>0.69791666666666663</v>
      </c>
      <c r="L669" s="105">
        <v>0.69930555555555562</v>
      </c>
      <c r="M669" s="34" t="s">
        <v>19</v>
      </c>
      <c r="N669" s="105">
        <v>0.74652777777777779</v>
      </c>
      <c r="O669" s="34" t="s">
        <v>43</v>
      </c>
      <c r="P669" s="35" t="str">
        <f t="shared" si="368"/>
        <v>OK</v>
      </c>
      <c r="Q669" s="36">
        <f t="shared" si="369"/>
        <v>4.7222222222222165E-2</v>
      </c>
      <c r="R669" s="36">
        <f t="shared" si="370"/>
        <v>1.388888888888995E-3</v>
      </c>
      <c r="S669" s="36">
        <f t="shared" si="371"/>
        <v>4.861111111111116E-2</v>
      </c>
      <c r="T669" s="36">
        <f t="shared" si="373"/>
        <v>2.9861111111111005E-2</v>
      </c>
      <c r="U669" s="35">
        <v>38.4</v>
      </c>
      <c r="V669" s="35">
        <f>INDEX('Počty dní'!F:J,MATCH(E669,'Počty dní'!C:C,0),4)</f>
        <v>47</v>
      </c>
      <c r="W669" s="65">
        <f t="shared" si="372"/>
        <v>1804.8</v>
      </c>
      <c r="X669" s="1"/>
    </row>
    <row r="670" spans="1:48" ht="15" thickBot="1" x14ac:dyDescent="0.35">
      <c r="A670" s="108">
        <v>246</v>
      </c>
      <c r="B670" s="37">
        <v>2146</v>
      </c>
      <c r="C670" s="75" t="s">
        <v>18</v>
      </c>
      <c r="D670" s="151"/>
      <c r="E670" s="75" t="str">
        <f t="shared" si="366"/>
        <v>X</v>
      </c>
      <c r="F670" s="75" t="s">
        <v>121</v>
      </c>
      <c r="G670" s="75">
        <v>19</v>
      </c>
      <c r="H670" s="75" t="str">
        <f t="shared" si="367"/>
        <v>XXX145/19</v>
      </c>
      <c r="I670" s="211" t="s">
        <v>65</v>
      </c>
      <c r="J670" s="151" t="s">
        <v>64</v>
      </c>
      <c r="K670" s="173">
        <v>0.75208333333333333</v>
      </c>
      <c r="L670" s="174">
        <v>0.75347222222222221</v>
      </c>
      <c r="M670" s="75" t="s">
        <v>43</v>
      </c>
      <c r="N670" s="174">
        <v>0.78472222222222221</v>
      </c>
      <c r="O670" s="75" t="s">
        <v>31</v>
      </c>
      <c r="P670" s="75"/>
      <c r="Q670" s="68">
        <f t="shared" si="369"/>
        <v>3.125E-2</v>
      </c>
      <c r="R670" s="68">
        <f t="shared" si="370"/>
        <v>1.388888888888884E-3</v>
      </c>
      <c r="S670" s="68">
        <f t="shared" si="371"/>
        <v>3.2638888888888884E-2</v>
      </c>
      <c r="T670" s="68">
        <f t="shared" si="373"/>
        <v>5.5555555555555358E-3</v>
      </c>
      <c r="U670" s="37">
        <v>25.7</v>
      </c>
      <c r="V670" s="37">
        <f>INDEX('Počty dní'!F:J,MATCH(E670,'Počty dní'!C:C,0),4)</f>
        <v>47</v>
      </c>
      <c r="W670" s="69">
        <f t="shared" si="372"/>
        <v>1207.8999999999999</v>
      </c>
      <c r="X670" s="1"/>
    </row>
    <row r="671" spans="1:48" ht="15" thickBot="1" x14ac:dyDescent="0.35">
      <c r="A671" s="115" t="str">
        <f ca="1">CONCATENATE(INDIRECT("R[-3]C[0]",FALSE),"celkem")</f>
        <v>246celkem</v>
      </c>
      <c r="B671" s="70"/>
      <c r="C671" s="70" t="str">
        <f ca="1">INDIRECT("R[-1]C[12]",FALSE)</f>
        <v>Bobrová,Dolní Bobrová</v>
      </c>
      <c r="D671" s="80"/>
      <c r="E671" s="70"/>
      <c r="F671" s="80"/>
      <c r="G671" s="70"/>
      <c r="H671" s="116"/>
      <c r="I671" s="117"/>
      <c r="J671" s="118" t="str">
        <f ca="1">INDIRECT("R[-3]C[0]",FALSE)</f>
        <v>V</v>
      </c>
      <c r="K671" s="119"/>
      <c r="L671" s="120"/>
      <c r="M671" s="121"/>
      <c r="N671" s="120"/>
      <c r="O671" s="122"/>
      <c r="P671" s="70"/>
      <c r="Q671" s="71">
        <f>SUM(Q661:Q670)</f>
        <v>0.27222222222222225</v>
      </c>
      <c r="R671" s="71">
        <f>SUM(R661:R670)</f>
        <v>1.5972222222222276E-2</v>
      </c>
      <c r="S671" s="71">
        <f>SUM(S661:S670)</f>
        <v>0.28819444444444453</v>
      </c>
      <c r="T671" s="71">
        <f>SUM(T661:T670)</f>
        <v>0.25624999999999992</v>
      </c>
      <c r="U671" s="72">
        <f>SUM(U661:U670)</f>
        <v>229.5</v>
      </c>
      <c r="V671" s="73"/>
      <c r="W671" s="74">
        <f>SUM(W661:W670)</f>
        <v>10786.5</v>
      </c>
      <c r="X671" s="1"/>
    </row>
    <row r="672" spans="1:48" x14ac:dyDescent="0.3">
      <c r="D672" s="168"/>
      <c r="E672" s="43"/>
      <c r="G672" s="165"/>
      <c r="I672" s="29"/>
      <c r="K672" s="42"/>
      <c r="L672" s="167"/>
      <c r="M672" s="140"/>
      <c r="N672" s="168"/>
      <c r="O672" s="141"/>
      <c r="X672" s="1"/>
    </row>
    <row r="673" spans="1:48" ht="15" thickBot="1" x14ac:dyDescent="0.35">
      <c r="D673" s="165"/>
      <c r="E673" s="43"/>
      <c r="G673" s="165"/>
      <c r="I673" s="29"/>
      <c r="K673" s="42"/>
      <c r="L673" s="139"/>
      <c r="M673" s="140"/>
      <c r="N673" s="139"/>
      <c r="O673" s="140"/>
      <c r="X673" s="1"/>
    </row>
    <row r="674" spans="1:48" x14ac:dyDescent="0.3">
      <c r="A674" s="89">
        <v>247</v>
      </c>
      <c r="B674" s="32">
        <v>2147</v>
      </c>
      <c r="C674" s="32" t="s">
        <v>18</v>
      </c>
      <c r="D674" s="202"/>
      <c r="E674" s="91" t="str">
        <f t="shared" ref="E674:E682" si="374">CONCATENATE(C674,D674)</f>
        <v>X</v>
      </c>
      <c r="F674" s="32" t="s">
        <v>107</v>
      </c>
      <c r="G674" s="190">
        <v>4</v>
      </c>
      <c r="H674" s="32" t="str">
        <f t="shared" ref="H674:H682" si="375">CONCATENATE(F674,"/",G674)</f>
        <v>XXX110/4</v>
      </c>
      <c r="I674" s="90" t="s">
        <v>64</v>
      </c>
      <c r="J674" s="90" t="s">
        <v>64</v>
      </c>
      <c r="K674" s="92">
        <v>0.21249999999999999</v>
      </c>
      <c r="L674" s="191">
        <v>0.21388888888888891</v>
      </c>
      <c r="M674" s="94" t="s">
        <v>31</v>
      </c>
      <c r="N674" s="93">
        <v>0.23819444444444446</v>
      </c>
      <c r="O674" s="95" t="s">
        <v>52</v>
      </c>
      <c r="P674" s="32" t="str">
        <f t="shared" ref="P674:P681" si="376">IF(M675=O674,"OK","POZOR")</f>
        <v>OK</v>
      </c>
      <c r="Q674" s="67">
        <f t="shared" ref="Q674:Q682" si="377">IF(ISNUMBER(G674),N674-L674,IF(F674="přejezd",N674-L674,0))</f>
        <v>2.4305555555555552E-2</v>
      </c>
      <c r="R674" s="67">
        <f t="shared" ref="R674:R682" si="378">IF(ISNUMBER(G674),L674-K674,0)</f>
        <v>1.3888888888889117E-3</v>
      </c>
      <c r="S674" s="67">
        <f t="shared" ref="S674:S682" si="379">Q674+R674</f>
        <v>2.5694444444444464E-2</v>
      </c>
      <c r="T674" s="67"/>
      <c r="U674" s="32">
        <v>21.2</v>
      </c>
      <c r="V674" s="32">
        <f>INDEX('Počty dní'!F:J,MATCH(E674,'Počty dní'!C:C,0),4)</f>
        <v>47</v>
      </c>
      <c r="W674" s="33">
        <f t="shared" ref="W674:W682" si="380">V674*U674</f>
        <v>996.4</v>
      </c>
      <c r="X674" s="1"/>
    </row>
    <row r="675" spans="1:48" x14ac:dyDescent="0.3">
      <c r="A675" s="96">
        <v>247</v>
      </c>
      <c r="B675" s="35">
        <v>2147</v>
      </c>
      <c r="C675" s="35" t="s">
        <v>18</v>
      </c>
      <c r="D675" s="132"/>
      <c r="E675" s="98" t="str">
        <f t="shared" si="374"/>
        <v>X</v>
      </c>
      <c r="F675" s="35" t="s">
        <v>110</v>
      </c>
      <c r="G675" s="132">
        <v>3</v>
      </c>
      <c r="H675" s="35" t="str">
        <f t="shared" si="375"/>
        <v>XXX119/3</v>
      </c>
      <c r="I675" s="97" t="s">
        <v>65</v>
      </c>
      <c r="J675" s="103" t="s">
        <v>64</v>
      </c>
      <c r="K675" s="99">
        <v>0.25972222222222224</v>
      </c>
      <c r="L675" s="149">
        <v>0.26111111111111113</v>
      </c>
      <c r="M675" s="102" t="s">
        <v>52</v>
      </c>
      <c r="N675" s="100">
        <v>0.28958333333333336</v>
      </c>
      <c r="O675" s="199" t="s">
        <v>31</v>
      </c>
      <c r="P675" s="35" t="str">
        <f t="shared" si="376"/>
        <v>OK</v>
      </c>
      <c r="Q675" s="36">
        <f t="shared" si="377"/>
        <v>2.8472222222222232E-2</v>
      </c>
      <c r="R675" s="36">
        <f t="shared" si="378"/>
        <v>1.388888888888884E-3</v>
      </c>
      <c r="S675" s="36">
        <f t="shared" si="379"/>
        <v>2.9861111111111116E-2</v>
      </c>
      <c r="T675" s="36">
        <f t="shared" ref="T675:T682" si="381">K675-N674</f>
        <v>2.1527777777777785E-2</v>
      </c>
      <c r="U675" s="35">
        <v>23</v>
      </c>
      <c r="V675" s="35">
        <f>INDEX('Počty dní'!F:J,MATCH(E675,'Počty dní'!C:C,0),4)</f>
        <v>47</v>
      </c>
      <c r="W675" s="65">
        <f t="shared" si="380"/>
        <v>1081</v>
      </c>
      <c r="X675" s="1"/>
    </row>
    <row r="676" spans="1:48" x14ac:dyDescent="0.3">
      <c r="A676" s="96">
        <v>247</v>
      </c>
      <c r="B676" s="35">
        <v>2147</v>
      </c>
      <c r="C676" s="35" t="s">
        <v>18</v>
      </c>
      <c r="D676" s="132"/>
      <c r="E676" s="98" t="str">
        <f t="shared" si="374"/>
        <v>X</v>
      </c>
      <c r="F676" s="35" t="s">
        <v>110</v>
      </c>
      <c r="G676" s="132">
        <v>10</v>
      </c>
      <c r="H676" s="35" t="str">
        <f t="shared" si="375"/>
        <v>XXX119/10</v>
      </c>
      <c r="I676" s="97" t="s">
        <v>65</v>
      </c>
      <c r="J676" s="103" t="s">
        <v>64</v>
      </c>
      <c r="K676" s="99">
        <v>0.36180555555555555</v>
      </c>
      <c r="L676" s="100">
        <v>0.36249999999999999</v>
      </c>
      <c r="M676" s="199" t="s">
        <v>31</v>
      </c>
      <c r="N676" s="149">
        <v>0.38819444444444434</v>
      </c>
      <c r="O676" s="199" t="s">
        <v>21</v>
      </c>
      <c r="P676" s="35" t="str">
        <f t="shared" si="376"/>
        <v>OK</v>
      </c>
      <c r="Q676" s="36">
        <f t="shared" si="377"/>
        <v>2.5694444444444353E-2</v>
      </c>
      <c r="R676" s="36">
        <f t="shared" si="378"/>
        <v>6.9444444444444198E-4</v>
      </c>
      <c r="S676" s="36">
        <f t="shared" si="379"/>
        <v>2.6388888888888795E-2</v>
      </c>
      <c r="T676" s="36">
        <f t="shared" si="381"/>
        <v>7.2222222222222188E-2</v>
      </c>
      <c r="U676" s="35">
        <v>21.7</v>
      </c>
      <c r="V676" s="35">
        <f>INDEX('Počty dní'!F:J,MATCH(E676,'Počty dní'!C:C,0),4)</f>
        <v>47</v>
      </c>
      <c r="W676" s="65">
        <f t="shared" si="380"/>
        <v>1019.9</v>
      </c>
    </row>
    <row r="677" spans="1:48" x14ac:dyDescent="0.3">
      <c r="A677" s="96">
        <v>247</v>
      </c>
      <c r="B677" s="35">
        <v>2147</v>
      </c>
      <c r="C677" s="34" t="s">
        <v>18</v>
      </c>
      <c r="D677" s="103"/>
      <c r="E677" s="34" t="str">
        <f t="shared" si="374"/>
        <v>X</v>
      </c>
      <c r="F677" s="34" t="s">
        <v>112</v>
      </c>
      <c r="G677" s="34">
        <v>15</v>
      </c>
      <c r="H677" s="34" t="str">
        <f t="shared" si="375"/>
        <v>XXX136/15</v>
      </c>
      <c r="I677" s="206" t="s">
        <v>65</v>
      </c>
      <c r="J677" s="103" t="s">
        <v>64</v>
      </c>
      <c r="K677" s="104">
        <v>0.47222222222222227</v>
      </c>
      <c r="L677" s="105">
        <v>0.47500000000000003</v>
      </c>
      <c r="M677" s="34" t="s">
        <v>21</v>
      </c>
      <c r="N677" s="105">
        <v>0.49444444444444446</v>
      </c>
      <c r="O677" s="34" t="s">
        <v>28</v>
      </c>
      <c r="P677" s="35" t="str">
        <f t="shared" si="376"/>
        <v>OK</v>
      </c>
      <c r="Q677" s="36">
        <f t="shared" si="377"/>
        <v>1.9444444444444431E-2</v>
      </c>
      <c r="R677" s="36">
        <f t="shared" si="378"/>
        <v>2.7777777777777679E-3</v>
      </c>
      <c r="S677" s="36">
        <f t="shared" si="379"/>
        <v>2.2222222222222199E-2</v>
      </c>
      <c r="T677" s="36">
        <f t="shared" si="381"/>
        <v>8.4027777777777923E-2</v>
      </c>
      <c r="U677" s="35">
        <v>16.100000000000001</v>
      </c>
      <c r="V677" s="35">
        <f>INDEX('Počty dní'!F:J,MATCH(E677,'Počty dní'!C:C,0),4)</f>
        <v>47</v>
      </c>
      <c r="W677" s="65">
        <f t="shared" si="380"/>
        <v>756.7</v>
      </c>
      <c r="X677" s="1"/>
    </row>
    <row r="678" spans="1:48" x14ac:dyDescent="0.3">
      <c r="A678" s="96">
        <v>247</v>
      </c>
      <c r="B678" s="35">
        <v>2147</v>
      </c>
      <c r="C678" s="35" t="s">
        <v>18</v>
      </c>
      <c r="D678" s="97"/>
      <c r="E678" s="35" t="str">
        <f t="shared" si="374"/>
        <v>X</v>
      </c>
      <c r="F678" s="35" t="s">
        <v>72</v>
      </c>
      <c r="G678" s="35"/>
      <c r="H678" s="35" t="str">
        <f t="shared" si="375"/>
        <v>přejezd/</v>
      </c>
      <c r="I678" s="206"/>
      <c r="J678" s="103" t="s">
        <v>64</v>
      </c>
      <c r="K678" s="99">
        <v>0.49444444444444446</v>
      </c>
      <c r="L678" s="100">
        <v>0.49444444444444446</v>
      </c>
      <c r="M678" s="102" t="str">
        <f>O677</f>
        <v>Nové Město na Mor.,,Dopravní terminál</v>
      </c>
      <c r="N678" s="100">
        <v>0.49652777777777773</v>
      </c>
      <c r="O678" s="102" t="str">
        <f>M679</f>
        <v>Nové Město na Mor.,,centrum</v>
      </c>
      <c r="P678" s="35" t="str">
        <f t="shared" si="376"/>
        <v>OK</v>
      </c>
      <c r="Q678" s="36">
        <f t="shared" si="377"/>
        <v>2.0833333333332704E-3</v>
      </c>
      <c r="R678" s="36">
        <f t="shared" si="378"/>
        <v>0</v>
      </c>
      <c r="S678" s="36">
        <f t="shared" si="379"/>
        <v>2.0833333333332704E-3</v>
      </c>
      <c r="T678" s="36">
        <f t="shared" si="381"/>
        <v>0</v>
      </c>
      <c r="U678" s="35">
        <v>0</v>
      </c>
      <c r="V678" s="35">
        <f>INDEX('Počty dní'!F:J,MATCH(E678,'Počty dní'!C:C,0),4)</f>
        <v>47</v>
      </c>
      <c r="W678" s="65">
        <f t="shared" si="380"/>
        <v>0</v>
      </c>
      <c r="X678" s="1"/>
      <c r="AL678" s="24"/>
      <c r="AM678" s="24"/>
      <c r="AP678" s="7"/>
      <c r="AQ678" s="7"/>
      <c r="AR678" s="7"/>
      <c r="AS678" s="7"/>
      <c r="AT678" s="7"/>
      <c r="AU678" s="25"/>
      <c r="AV678" s="25"/>
    </row>
    <row r="679" spans="1:48" x14ac:dyDescent="0.3">
      <c r="A679" s="96">
        <v>247</v>
      </c>
      <c r="B679" s="35">
        <v>2147</v>
      </c>
      <c r="C679" s="34" t="s">
        <v>18</v>
      </c>
      <c r="D679" s="103"/>
      <c r="E679" s="34" t="str">
        <f t="shared" si="374"/>
        <v>X</v>
      </c>
      <c r="F679" s="34" t="s">
        <v>121</v>
      </c>
      <c r="G679" s="34">
        <v>18</v>
      </c>
      <c r="H679" s="34" t="str">
        <f t="shared" si="375"/>
        <v>XXX145/18</v>
      </c>
      <c r="I679" s="205" t="s">
        <v>65</v>
      </c>
      <c r="J679" s="103" t="s">
        <v>64</v>
      </c>
      <c r="K679" s="104">
        <v>0.61388888888888882</v>
      </c>
      <c r="L679" s="105">
        <v>0.61597222222222225</v>
      </c>
      <c r="M679" s="34" t="s">
        <v>19</v>
      </c>
      <c r="N679" s="105">
        <v>0.66319444444444442</v>
      </c>
      <c r="O679" s="34" t="s">
        <v>43</v>
      </c>
      <c r="P679" s="35" t="str">
        <f t="shared" si="376"/>
        <v>OK</v>
      </c>
      <c r="Q679" s="36">
        <f t="shared" si="377"/>
        <v>4.7222222222222165E-2</v>
      </c>
      <c r="R679" s="36">
        <f t="shared" si="378"/>
        <v>2.083333333333437E-3</v>
      </c>
      <c r="S679" s="36">
        <f t="shared" si="379"/>
        <v>4.9305555555555602E-2</v>
      </c>
      <c r="T679" s="36">
        <f t="shared" si="381"/>
        <v>0.11736111111111108</v>
      </c>
      <c r="U679" s="35">
        <v>38.4</v>
      </c>
      <c r="V679" s="35">
        <f>INDEX('Počty dní'!F:J,MATCH(E679,'Počty dní'!C:C,0),4)</f>
        <v>47</v>
      </c>
      <c r="W679" s="65">
        <f t="shared" si="380"/>
        <v>1804.8</v>
      </c>
      <c r="X679" s="2"/>
    </row>
    <row r="680" spans="1:48" x14ac:dyDescent="0.3">
      <c r="A680" s="96">
        <v>247</v>
      </c>
      <c r="B680" s="35">
        <v>2147</v>
      </c>
      <c r="C680" s="34" t="s">
        <v>18</v>
      </c>
      <c r="D680" s="103"/>
      <c r="E680" s="34" t="str">
        <f t="shared" si="374"/>
        <v>X</v>
      </c>
      <c r="F680" s="34" t="s">
        <v>121</v>
      </c>
      <c r="G680" s="34">
        <v>17</v>
      </c>
      <c r="H680" s="34" t="str">
        <f t="shared" si="375"/>
        <v>XXX145/17</v>
      </c>
      <c r="I680" s="205" t="s">
        <v>65</v>
      </c>
      <c r="J680" s="103" t="s">
        <v>64</v>
      </c>
      <c r="K680" s="104">
        <v>0.66666666666666663</v>
      </c>
      <c r="L680" s="105">
        <v>0.67013888888888884</v>
      </c>
      <c r="M680" s="34" t="s">
        <v>43</v>
      </c>
      <c r="N680" s="105">
        <v>0.72013888888888899</v>
      </c>
      <c r="O680" s="34" t="s">
        <v>30</v>
      </c>
      <c r="P680" s="35" t="str">
        <f t="shared" si="376"/>
        <v>OK</v>
      </c>
      <c r="Q680" s="36">
        <f t="shared" si="377"/>
        <v>5.0000000000000155E-2</v>
      </c>
      <c r="R680" s="36">
        <f t="shared" si="378"/>
        <v>3.4722222222222099E-3</v>
      </c>
      <c r="S680" s="36">
        <f t="shared" si="379"/>
        <v>5.3472222222222365E-2</v>
      </c>
      <c r="T680" s="36">
        <f t="shared" si="381"/>
        <v>3.4722222222222099E-3</v>
      </c>
      <c r="U680" s="35">
        <v>40.200000000000003</v>
      </c>
      <c r="V680" s="35">
        <f>INDEX('Počty dní'!F:J,MATCH(E680,'Počty dní'!C:C,0),4)</f>
        <v>47</v>
      </c>
      <c r="W680" s="65">
        <f t="shared" si="380"/>
        <v>1889.4</v>
      </c>
      <c r="X680" s="2"/>
    </row>
    <row r="681" spans="1:48" x14ac:dyDescent="0.3">
      <c r="A681" s="96">
        <v>247</v>
      </c>
      <c r="B681" s="35">
        <v>2147</v>
      </c>
      <c r="C681" s="35" t="s">
        <v>18</v>
      </c>
      <c r="D681" s="97"/>
      <c r="E681" s="35" t="str">
        <f t="shared" si="374"/>
        <v>X</v>
      </c>
      <c r="F681" s="35" t="s">
        <v>72</v>
      </c>
      <c r="G681" s="35"/>
      <c r="H681" s="35" t="str">
        <f t="shared" si="375"/>
        <v>přejezd/</v>
      </c>
      <c r="I681" s="205"/>
      <c r="J681" s="103" t="s">
        <v>64</v>
      </c>
      <c r="K681" s="99">
        <v>0.72013888888888899</v>
      </c>
      <c r="L681" s="100">
        <v>0.72013888888888899</v>
      </c>
      <c r="M681" s="34" t="s">
        <v>30</v>
      </c>
      <c r="N681" s="100">
        <v>0.72291666666666676</v>
      </c>
      <c r="O681" s="34" t="s">
        <v>28</v>
      </c>
      <c r="P681" s="35" t="str">
        <f t="shared" si="376"/>
        <v>OK</v>
      </c>
      <c r="Q681" s="36">
        <f t="shared" si="377"/>
        <v>2.7777777777777679E-3</v>
      </c>
      <c r="R681" s="36">
        <f t="shared" si="378"/>
        <v>0</v>
      </c>
      <c r="S681" s="36">
        <f t="shared" si="379"/>
        <v>2.7777777777777679E-3</v>
      </c>
      <c r="T681" s="36">
        <f t="shared" si="381"/>
        <v>0</v>
      </c>
      <c r="U681" s="35">
        <v>0</v>
      </c>
      <c r="V681" s="35">
        <f>INDEX('Počty dní'!F:J,MATCH(E681,'Počty dní'!C:C,0),4)</f>
        <v>47</v>
      </c>
      <c r="W681" s="65">
        <f t="shared" si="380"/>
        <v>0</v>
      </c>
      <c r="X681" s="2"/>
      <c r="AL681" s="6"/>
      <c r="AM681" s="6"/>
      <c r="AP681" s="7"/>
      <c r="AQ681" s="7"/>
      <c r="AR681" s="7"/>
      <c r="AS681" s="7"/>
      <c r="AT681" s="7"/>
      <c r="AU681" s="8"/>
      <c r="AV681" s="8"/>
    </row>
    <row r="682" spans="1:48" ht="15" thickBot="1" x14ac:dyDescent="0.35">
      <c r="A682" s="108">
        <v>247</v>
      </c>
      <c r="B682" s="37">
        <v>2147</v>
      </c>
      <c r="C682" s="75" t="s">
        <v>18</v>
      </c>
      <c r="D682" s="151"/>
      <c r="E682" s="75" t="str">
        <f t="shared" si="374"/>
        <v>X</v>
      </c>
      <c r="F682" s="75" t="s">
        <v>115</v>
      </c>
      <c r="G682" s="75">
        <v>15</v>
      </c>
      <c r="H682" s="75" t="str">
        <f t="shared" si="375"/>
        <v>XXX139/15</v>
      </c>
      <c r="I682" s="211" t="s">
        <v>65</v>
      </c>
      <c r="J682" s="151" t="s">
        <v>64</v>
      </c>
      <c r="K682" s="173">
        <v>0.75</v>
      </c>
      <c r="L682" s="174">
        <v>0.75347222222222221</v>
      </c>
      <c r="M682" s="75" t="s">
        <v>28</v>
      </c>
      <c r="N682" s="174">
        <v>0.7715277777777777</v>
      </c>
      <c r="O682" s="75" t="s">
        <v>31</v>
      </c>
      <c r="P682" s="75"/>
      <c r="Q682" s="68">
        <f t="shared" si="377"/>
        <v>1.8055555555555491E-2</v>
      </c>
      <c r="R682" s="68">
        <f t="shared" si="378"/>
        <v>3.4722222222222099E-3</v>
      </c>
      <c r="S682" s="68">
        <f t="shared" si="379"/>
        <v>2.1527777777777701E-2</v>
      </c>
      <c r="T682" s="68">
        <f t="shared" si="381"/>
        <v>2.7083333333333237E-2</v>
      </c>
      <c r="U682" s="37">
        <v>14.5</v>
      </c>
      <c r="V682" s="37">
        <f>INDEX('Počty dní'!F:J,MATCH(E682,'Počty dní'!C:C,0),4)</f>
        <v>47</v>
      </c>
      <c r="W682" s="69">
        <f t="shared" si="380"/>
        <v>681.5</v>
      </c>
      <c r="X682" s="2"/>
    </row>
    <row r="683" spans="1:48" ht="15" thickBot="1" x14ac:dyDescent="0.35">
      <c r="A683" s="115" t="str">
        <f ca="1">CONCATENATE(INDIRECT("R[-3]C[0]",FALSE),"celkem")</f>
        <v>247celkem</v>
      </c>
      <c r="B683" s="70"/>
      <c r="C683" s="70" t="str">
        <f ca="1">INDIRECT("R[-1]C[12]",FALSE)</f>
        <v>Bobrová,Dolní Bobrová</v>
      </c>
      <c r="D683" s="80"/>
      <c r="E683" s="70"/>
      <c r="F683" s="80"/>
      <c r="G683" s="70"/>
      <c r="H683" s="116"/>
      <c r="I683" s="117"/>
      <c r="J683" s="118" t="str">
        <f ca="1">INDIRECT("R[-3]C[0]",FALSE)</f>
        <v>V</v>
      </c>
      <c r="K683" s="119"/>
      <c r="L683" s="120"/>
      <c r="M683" s="121"/>
      <c r="N683" s="120"/>
      <c r="O683" s="122"/>
      <c r="P683" s="70"/>
      <c r="Q683" s="71">
        <f>SUM(Q674:Q682)</f>
        <v>0.21805555555555542</v>
      </c>
      <c r="R683" s="71">
        <f>SUM(R674:R682)</f>
        <v>1.5277777777777862E-2</v>
      </c>
      <c r="S683" s="71">
        <f>SUM(S674:S682)</f>
        <v>0.23333333333333328</v>
      </c>
      <c r="T683" s="71">
        <f>SUM(T674:T682)</f>
        <v>0.3256944444444444</v>
      </c>
      <c r="U683" s="72">
        <f>SUM(U674:U682)</f>
        <v>175.10000000000002</v>
      </c>
      <c r="V683" s="73"/>
      <c r="W683" s="74">
        <f>SUM(W674:W682)</f>
        <v>8229.7000000000007</v>
      </c>
      <c r="X683" s="1"/>
    </row>
    <row r="684" spans="1:48" x14ac:dyDescent="0.3">
      <c r="A684" s="123"/>
      <c r="F684" s="29"/>
      <c r="H684" s="124"/>
      <c r="I684" s="125"/>
      <c r="J684" s="126"/>
      <c r="K684" s="38"/>
      <c r="L684" s="175"/>
      <c r="M684" s="88"/>
      <c r="N684" s="175"/>
      <c r="O684" s="128"/>
      <c r="Q684" s="40"/>
      <c r="R684" s="40"/>
      <c r="S684" s="40"/>
      <c r="T684" s="40"/>
      <c r="U684" s="41"/>
      <c r="W684" s="41"/>
      <c r="X684" s="1"/>
    </row>
    <row r="685" spans="1:48" ht="15" thickBot="1" x14ac:dyDescent="0.35">
      <c r="D685" s="167"/>
      <c r="E685" s="43"/>
      <c r="G685" s="165"/>
      <c r="I685" s="29"/>
      <c r="K685" s="42"/>
      <c r="L685" s="167"/>
      <c r="M685" s="141"/>
      <c r="N685" s="139"/>
      <c r="O685" s="140"/>
      <c r="X685" s="1"/>
    </row>
    <row r="686" spans="1:48" x14ac:dyDescent="0.3">
      <c r="A686" s="89">
        <v>248</v>
      </c>
      <c r="B686" s="32">
        <v>2148</v>
      </c>
      <c r="C686" s="32" t="s">
        <v>18</v>
      </c>
      <c r="D686" s="190"/>
      <c r="E686" s="91" t="str">
        <f>CONCATENATE(C686,D686)</f>
        <v>X</v>
      </c>
      <c r="F686" s="32" t="s">
        <v>108</v>
      </c>
      <c r="G686" s="190">
        <v>2</v>
      </c>
      <c r="H686" s="32" t="str">
        <f>CONCATENATE(F686,"/",G686)</f>
        <v>XXX117/2</v>
      </c>
      <c r="I686" s="90" t="s">
        <v>65</v>
      </c>
      <c r="J686" s="90" t="s">
        <v>64</v>
      </c>
      <c r="K686" s="92">
        <v>0.18680555555555556</v>
      </c>
      <c r="L686" s="93">
        <v>0.1875</v>
      </c>
      <c r="M686" s="94" t="s">
        <v>43</v>
      </c>
      <c r="N686" s="93">
        <v>0.22291666666666665</v>
      </c>
      <c r="O686" s="95" t="s">
        <v>52</v>
      </c>
      <c r="P686" s="32" t="str">
        <f t="shared" ref="P686:P698" si="382">IF(M687=O686,"OK","POZOR")</f>
        <v>OK</v>
      </c>
      <c r="Q686" s="67">
        <f t="shared" ref="Q686:Q699" si="383">IF(ISNUMBER(G686),N686-L686,IF(F686="přejezd",N686-L686,0))</f>
        <v>3.5416666666666652E-2</v>
      </c>
      <c r="R686" s="67">
        <f t="shared" ref="R686:R699" si="384">IF(ISNUMBER(G686),L686-K686,0)</f>
        <v>6.9444444444444198E-4</v>
      </c>
      <c r="S686" s="67">
        <f t="shared" ref="S686:S699" si="385">Q686+R686</f>
        <v>3.6111111111111094E-2</v>
      </c>
      <c r="T686" s="67"/>
      <c r="U686" s="32">
        <v>32.9</v>
      </c>
      <c r="V686" s="32">
        <f>INDEX('Počty dní'!F:J,MATCH(E686,'Počty dní'!C:C,0),4)</f>
        <v>47</v>
      </c>
      <c r="W686" s="33">
        <f>V686*U686</f>
        <v>1546.3</v>
      </c>
      <c r="X686" s="1"/>
    </row>
    <row r="687" spans="1:48" x14ac:dyDescent="0.3">
      <c r="A687" s="96">
        <v>248</v>
      </c>
      <c r="B687" s="35">
        <v>2148</v>
      </c>
      <c r="C687" s="35" t="s">
        <v>18</v>
      </c>
      <c r="D687" s="132"/>
      <c r="E687" s="98" t="str">
        <f>CONCATENATE(C687,D687)</f>
        <v>X</v>
      </c>
      <c r="F687" s="35" t="s">
        <v>108</v>
      </c>
      <c r="G687" s="132">
        <v>3</v>
      </c>
      <c r="H687" s="35" t="str">
        <f>CONCATENATE(F687,"/",G687)</f>
        <v>XXX117/3</v>
      </c>
      <c r="I687" s="97" t="s">
        <v>65</v>
      </c>
      <c r="J687" s="103" t="s">
        <v>64</v>
      </c>
      <c r="K687" s="99">
        <v>0.22916666666666666</v>
      </c>
      <c r="L687" s="100">
        <v>0.2298611111111111</v>
      </c>
      <c r="M687" s="102" t="s">
        <v>52</v>
      </c>
      <c r="N687" s="100">
        <v>0.26874999999999999</v>
      </c>
      <c r="O687" s="101" t="s">
        <v>43</v>
      </c>
      <c r="P687" s="35" t="str">
        <f t="shared" si="382"/>
        <v>OK</v>
      </c>
      <c r="Q687" s="36">
        <f t="shared" si="383"/>
        <v>3.888888888888889E-2</v>
      </c>
      <c r="R687" s="36">
        <f t="shared" si="384"/>
        <v>6.9444444444444198E-4</v>
      </c>
      <c r="S687" s="36">
        <f t="shared" si="385"/>
        <v>3.9583333333333331E-2</v>
      </c>
      <c r="T687" s="36">
        <f t="shared" ref="T687:T699" si="386">K687-N686</f>
        <v>6.2500000000000056E-3</v>
      </c>
      <c r="U687" s="35">
        <v>32.9</v>
      </c>
      <c r="V687" s="35">
        <f>INDEX('Počty dní'!F:J,MATCH(E687,'Počty dní'!C:C,0),4)</f>
        <v>47</v>
      </c>
      <c r="W687" s="65">
        <f>V687*U687</f>
        <v>1546.3</v>
      </c>
      <c r="X687" s="1"/>
    </row>
    <row r="688" spans="1:48" x14ac:dyDescent="0.3">
      <c r="A688" s="96">
        <v>248</v>
      </c>
      <c r="B688" s="35">
        <v>2148</v>
      </c>
      <c r="C688" s="35" t="s">
        <v>18</v>
      </c>
      <c r="D688" s="132"/>
      <c r="E688" s="98" t="str">
        <f>CONCATENATE(C688,D688)</f>
        <v>X</v>
      </c>
      <c r="F688" s="35" t="s">
        <v>108</v>
      </c>
      <c r="G688" s="132">
        <v>6</v>
      </c>
      <c r="H688" s="35" t="str">
        <f>CONCATENATE(F688,"/",G688)</f>
        <v>XXX117/6</v>
      </c>
      <c r="I688" s="97" t="s">
        <v>64</v>
      </c>
      <c r="J688" s="103" t="s">
        <v>64</v>
      </c>
      <c r="K688" s="99">
        <v>0.27152777777777776</v>
      </c>
      <c r="L688" s="100">
        <v>0.2722222222222222</v>
      </c>
      <c r="M688" s="101" t="s">
        <v>43</v>
      </c>
      <c r="N688" s="100">
        <v>0.30763888888888891</v>
      </c>
      <c r="O688" s="101" t="s">
        <v>21</v>
      </c>
      <c r="P688" s="35" t="str">
        <f t="shared" si="382"/>
        <v>OK</v>
      </c>
      <c r="Q688" s="36">
        <f t="shared" si="383"/>
        <v>3.5416666666666707E-2</v>
      </c>
      <c r="R688" s="36">
        <f t="shared" si="384"/>
        <v>6.9444444444444198E-4</v>
      </c>
      <c r="S688" s="36">
        <f t="shared" si="385"/>
        <v>3.6111111111111149E-2</v>
      </c>
      <c r="T688" s="36">
        <f t="shared" si="386"/>
        <v>2.7777777777777679E-3</v>
      </c>
      <c r="U688" s="35">
        <v>31.6</v>
      </c>
      <c r="V688" s="35">
        <f>INDEX('Počty dní'!F:J,MATCH(E688,'Počty dní'!C:C,0),4)</f>
        <v>47</v>
      </c>
      <c r="W688" s="65">
        <f>V688*U688</f>
        <v>1485.2</v>
      </c>
      <c r="X688" s="1"/>
    </row>
    <row r="689" spans="1:24" x14ac:dyDescent="0.3">
      <c r="A689" s="96">
        <v>248</v>
      </c>
      <c r="B689" s="35">
        <v>2148</v>
      </c>
      <c r="C689" s="34" t="s">
        <v>18</v>
      </c>
      <c r="D689" s="103"/>
      <c r="E689" s="34" t="str">
        <f t="shared" ref="E689:E696" si="387">CONCATENATE(C689,D689)</f>
        <v>X</v>
      </c>
      <c r="F689" s="35" t="s">
        <v>124</v>
      </c>
      <c r="G689" s="34">
        <v>9</v>
      </c>
      <c r="H689" s="34" t="str">
        <f t="shared" ref="H689:H696" si="388">CONCATENATE(F689,"/",G689)</f>
        <v>XXX151/9</v>
      </c>
      <c r="I689" s="206" t="s">
        <v>65</v>
      </c>
      <c r="J689" s="103" t="s">
        <v>64</v>
      </c>
      <c r="K689" s="176">
        <v>0.39999999999999997</v>
      </c>
      <c r="L689" s="149">
        <v>0.40277777777777773</v>
      </c>
      <c r="M689" s="35" t="s">
        <v>21</v>
      </c>
      <c r="N689" s="149">
        <v>0.4152777777777778</v>
      </c>
      <c r="O689" s="35" t="s">
        <v>49</v>
      </c>
      <c r="P689" s="35" t="str">
        <f t="shared" si="382"/>
        <v>OK</v>
      </c>
      <c r="Q689" s="36">
        <f t="shared" si="383"/>
        <v>1.2500000000000067E-2</v>
      </c>
      <c r="R689" s="36">
        <f t="shared" si="384"/>
        <v>2.7777777777777679E-3</v>
      </c>
      <c r="S689" s="36">
        <f t="shared" si="385"/>
        <v>1.5277777777777835E-2</v>
      </c>
      <c r="T689" s="36">
        <f t="shared" si="386"/>
        <v>9.2361111111111061E-2</v>
      </c>
      <c r="U689" s="35">
        <v>7.4</v>
      </c>
      <c r="V689" s="35">
        <f>INDEX('Počty dní'!F:J,MATCH(E689,'Počty dní'!C:C,0),4)</f>
        <v>47</v>
      </c>
      <c r="W689" s="65">
        <f t="shared" ref="W689:W696" si="389">V689*U689</f>
        <v>347.8</v>
      </c>
      <c r="X689" s="1"/>
    </row>
    <row r="690" spans="1:24" x14ac:dyDescent="0.3">
      <c r="A690" s="96">
        <v>248</v>
      </c>
      <c r="B690" s="35">
        <v>2148</v>
      </c>
      <c r="C690" s="34" t="s">
        <v>18</v>
      </c>
      <c r="D690" s="103"/>
      <c r="E690" s="34" t="str">
        <f t="shared" si="387"/>
        <v>X</v>
      </c>
      <c r="F690" s="35" t="s">
        <v>124</v>
      </c>
      <c r="G690" s="34">
        <v>12</v>
      </c>
      <c r="H690" s="34" t="str">
        <f t="shared" si="388"/>
        <v>XXX151/12</v>
      </c>
      <c r="I690" s="206" t="s">
        <v>65</v>
      </c>
      <c r="J690" s="103" t="s">
        <v>64</v>
      </c>
      <c r="K690" s="176">
        <v>0.4152777777777778</v>
      </c>
      <c r="L690" s="149">
        <v>0.41666666666666669</v>
      </c>
      <c r="M690" s="35" t="s">
        <v>49</v>
      </c>
      <c r="N690" s="149">
        <v>0.4291666666666667</v>
      </c>
      <c r="O690" s="35" t="s">
        <v>21</v>
      </c>
      <c r="P690" s="35" t="str">
        <f t="shared" si="382"/>
        <v>OK</v>
      </c>
      <c r="Q690" s="36">
        <f t="shared" si="383"/>
        <v>1.2500000000000011E-2</v>
      </c>
      <c r="R690" s="36">
        <f t="shared" si="384"/>
        <v>1.388888888888884E-3</v>
      </c>
      <c r="S690" s="36">
        <f t="shared" si="385"/>
        <v>1.3888888888888895E-2</v>
      </c>
      <c r="T690" s="36">
        <f t="shared" si="386"/>
        <v>0</v>
      </c>
      <c r="U690" s="35">
        <v>7.4</v>
      </c>
      <c r="V690" s="35">
        <f>INDEX('Počty dní'!F:J,MATCH(E690,'Počty dní'!C:C,0),4)</f>
        <v>47</v>
      </c>
      <c r="W690" s="65">
        <f t="shared" si="389"/>
        <v>347.8</v>
      </c>
      <c r="X690" s="1"/>
    </row>
    <row r="691" spans="1:24" x14ac:dyDescent="0.3">
      <c r="A691" s="96">
        <v>248</v>
      </c>
      <c r="B691" s="35">
        <v>2148</v>
      </c>
      <c r="C691" s="35" t="s">
        <v>18</v>
      </c>
      <c r="D691" s="132"/>
      <c r="E691" s="98" t="str">
        <f t="shared" si="387"/>
        <v>X</v>
      </c>
      <c r="F691" s="35" t="s">
        <v>108</v>
      </c>
      <c r="G691" s="132">
        <v>13</v>
      </c>
      <c r="H691" s="35" t="str">
        <f t="shared" si="388"/>
        <v>XXX117/13</v>
      </c>
      <c r="I691" s="97" t="s">
        <v>65</v>
      </c>
      <c r="J691" s="103" t="s">
        <v>64</v>
      </c>
      <c r="K691" s="99">
        <v>0.43958333333333338</v>
      </c>
      <c r="L691" s="100">
        <v>0.44236111111111115</v>
      </c>
      <c r="M691" s="101" t="s">
        <v>21</v>
      </c>
      <c r="N691" s="100">
        <v>0.4770833333333333</v>
      </c>
      <c r="O691" s="101" t="s">
        <v>43</v>
      </c>
      <c r="P691" s="35" t="str">
        <f t="shared" si="382"/>
        <v>OK</v>
      </c>
      <c r="Q691" s="36">
        <f t="shared" si="383"/>
        <v>3.4722222222222154E-2</v>
      </c>
      <c r="R691" s="36">
        <f t="shared" si="384"/>
        <v>2.7777777777777679E-3</v>
      </c>
      <c r="S691" s="36">
        <f t="shared" si="385"/>
        <v>3.7499999999999922E-2</v>
      </c>
      <c r="T691" s="36">
        <f t="shared" si="386"/>
        <v>1.0416666666666685E-2</v>
      </c>
      <c r="U691" s="35">
        <v>31.6</v>
      </c>
      <c r="V691" s="35">
        <f>INDEX('Počty dní'!F:J,MATCH(E691,'Počty dní'!C:C,0),4)</f>
        <v>47</v>
      </c>
      <c r="W691" s="65">
        <f t="shared" si="389"/>
        <v>1485.2</v>
      </c>
      <c r="X691" s="1"/>
    </row>
    <row r="692" spans="1:24" x14ac:dyDescent="0.3">
      <c r="A692" s="96">
        <v>248</v>
      </c>
      <c r="B692" s="35">
        <v>2148</v>
      </c>
      <c r="C692" s="35" t="s">
        <v>18</v>
      </c>
      <c r="D692" s="132"/>
      <c r="E692" s="98" t="str">
        <f t="shared" si="387"/>
        <v>X</v>
      </c>
      <c r="F692" s="35" t="s">
        <v>108</v>
      </c>
      <c r="G692" s="132">
        <v>16</v>
      </c>
      <c r="H692" s="35" t="str">
        <f t="shared" si="388"/>
        <v>XXX117/16</v>
      </c>
      <c r="I692" s="97" t="s">
        <v>64</v>
      </c>
      <c r="J692" s="103" t="s">
        <v>64</v>
      </c>
      <c r="K692" s="99">
        <v>0.52152777777777781</v>
      </c>
      <c r="L692" s="100">
        <v>0.52222222222222225</v>
      </c>
      <c r="M692" s="101" t="s">
        <v>43</v>
      </c>
      <c r="N692" s="100">
        <v>0.56180555555555556</v>
      </c>
      <c r="O692" s="102" t="s">
        <v>52</v>
      </c>
      <c r="P692" s="35" t="str">
        <f t="shared" si="382"/>
        <v>OK</v>
      </c>
      <c r="Q692" s="36">
        <f t="shared" si="383"/>
        <v>3.9583333333333304E-2</v>
      </c>
      <c r="R692" s="36">
        <f t="shared" si="384"/>
        <v>6.9444444444444198E-4</v>
      </c>
      <c r="S692" s="36">
        <f t="shared" si="385"/>
        <v>4.0277777777777746E-2</v>
      </c>
      <c r="T692" s="36">
        <f t="shared" si="386"/>
        <v>4.4444444444444509E-2</v>
      </c>
      <c r="U692" s="35">
        <v>33.700000000000003</v>
      </c>
      <c r="V692" s="35">
        <f>INDEX('Počty dní'!F:J,MATCH(E692,'Počty dní'!C:C,0),4)</f>
        <v>47</v>
      </c>
      <c r="W692" s="65">
        <f t="shared" si="389"/>
        <v>1583.9</v>
      </c>
      <c r="X692" s="1"/>
    </row>
    <row r="693" spans="1:24" x14ac:dyDescent="0.3">
      <c r="A693" s="96">
        <v>248</v>
      </c>
      <c r="B693" s="35">
        <v>2148</v>
      </c>
      <c r="C693" s="35" t="s">
        <v>18</v>
      </c>
      <c r="D693" s="132"/>
      <c r="E693" s="98" t="str">
        <f t="shared" si="387"/>
        <v>X</v>
      </c>
      <c r="F693" s="35" t="s">
        <v>108</v>
      </c>
      <c r="G693" s="132">
        <v>17</v>
      </c>
      <c r="H693" s="35" t="str">
        <f t="shared" si="388"/>
        <v>XXX117/17</v>
      </c>
      <c r="I693" s="97" t="s">
        <v>64</v>
      </c>
      <c r="J693" s="103" t="s">
        <v>64</v>
      </c>
      <c r="K693" s="99">
        <v>0.56180555555555556</v>
      </c>
      <c r="L693" s="100">
        <v>0.5625</v>
      </c>
      <c r="M693" s="102" t="s">
        <v>52</v>
      </c>
      <c r="N693" s="100">
        <v>0.6020833333333333</v>
      </c>
      <c r="O693" s="101" t="s">
        <v>43</v>
      </c>
      <c r="P693" s="35" t="str">
        <f t="shared" si="382"/>
        <v>OK</v>
      </c>
      <c r="Q693" s="36">
        <f t="shared" si="383"/>
        <v>3.9583333333333304E-2</v>
      </c>
      <c r="R693" s="36">
        <f t="shared" si="384"/>
        <v>6.9444444444444198E-4</v>
      </c>
      <c r="S693" s="36">
        <f t="shared" si="385"/>
        <v>4.0277777777777746E-2</v>
      </c>
      <c r="T693" s="36">
        <f t="shared" si="386"/>
        <v>0</v>
      </c>
      <c r="U693" s="35">
        <v>32.9</v>
      </c>
      <c r="V693" s="35">
        <f>INDEX('Počty dní'!F:J,MATCH(E693,'Počty dní'!C:C,0),4)</f>
        <v>47</v>
      </c>
      <c r="W693" s="65">
        <f t="shared" si="389"/>
        <v>1546.3</v>
      </c>
      <c r="X693" s="1"/>
    </row>
    <row r="694" spans="1:24" x14ac:dyDescent="0.3">
      <c r="A694" s="96">
        <v>248</v>
      </c>
      <c r="B694" s="35">
        <v>2148</v>
      </c>
      <c r="C694" s="35" t="s">
        <v>18</v>
      </c>
      <c r="D694" s="132"/>
      <c r="E694" s="98" t="str">
        <f t="shared" si="387"/>
        <v>X</v>
      </c>
      <c r="F694" s="35" t="s">
        <v>108</v>
      </c>
      <c r="G694" s="132">
        <v>20</v>
      </c>
      <c r="H694" s="35" t="str">
        <f t="shared" si="388"/>
        <v>XXX117/20</v>
      </c>
      <c r="I694" s="97" t="s">
        <v>64</v>
      </c>
      <c r="J694" s="103" t="s">
        <v>64</v>
      </c>
      <c r="K694" s="99">
        <v>0.60416666666666663</v>
      </c>
      <c r="L694" s="100">
        <v>0.60555555555555551</v>
      </c>
      <c r="M694" s="101" t="s">
        <v>43</v>
      </c>
      <c r="N694" s="100">
        <v>0.6430555555555556</v>
      </c>
      <c r="O694" s="101" t="s">
        <v>21</v>
      </c>
      <c r="P694" s="35" t="str">
        <f t="shared" si="382"/>
        <v>OK</v>
      </c>
      <c r="Q694" s="36">
        <f t="shared" si="383"/>
        <v>3.7500000000000089E-2</v>
      </c>
      <c r="R694" s="36">
        <f t="shared" si="384"/>
        <v>1.388888888888884E-3</v>
      </c>
      <c r="S694" s="36">
        <f t="shared" si="385"/>
        <v>3.8888888888888973E-2</v>
      </c>
      <c r="T694" s="36">
        <f t="shared" si="386"/>
        <v>2.0833333333333259E-3</v>
      </c>
      <c r="U694" s="35">
        <v>32.4</v>
      </c>
      <c r="V694" s="35">
        <f>INDEX('Počty dní'!F:J,MATCH(E694,'Počty dní'!C:C,0),4)</f>
        <v>47</v>
      </c>
      <c r="W694" s="65">
        <f t="shared" si="389"/>
        <v>1522.8</v>
      </c>
      <c r="X694" s="1"/>
    </row>
    <row r="695" spans="1:24" x14ac:dyDescent="0.3">
      <c r="A695" s="96">
        <v>248</v>
      </c>
      <c r="B695" s="35">
        <v>2148</v>
      </c>
      <c r="C695" s="34" t="s">
        <v>18</v>
      </c>
      <c r="D695" s="103"/>
      <c r="E695" s="34" t="str">
        <f t="shared" si="387"/>
        <v>X</v>
      </c>
      <c r="F695" s="34" t="s">
        <v>111</v>
      </c>
      <c r="G695" s="34">
        <v>38</v>
      </c>
      <c r="H695" s="34" t="str">
        <f t="shared" si="388"/>
        <v>XXX130/38</v>
      </c>
      <c r="I695" s="206" t="s">
        <v>64</v>
      </c>
      <c r="J695" s="103" t="s">
        <v>64</v>
      </c>
      <c r="K695" s="176">
        <v>0.67013888888888884</v>
      </c>
      <c r="L695" s="149">
        <v>0.67361111111111116</v>
      </c>
      <c r="M695" s="102" t="s">
        <v>21</v>
      </c>
      <c r="N695" s="149">
        <v>0.70486111111111116</v>
      </c>
      <c r="O695" s="102" t="s">
        <v>60</v>
      </c>
      <c r="P695" s="35" t="str">
        <f t="shared" si="382"/>
        <v>OK</v>
      </c>
      <c r="Q695" s="36">
        <f t="shared" si="383"/>
        <v>3.125E-2</v>
      </c>
      <c r="R695" s="36">
        <f t="shared" si="384"/>
        <v>3.4722222222223209E-3</v>
      </c>
      <c r="S695" s="36">
        <f t="shared" si="385"/>
        <v>3.4722222222222321E-2</v>
      </c>
      <c r="T695" s="36">
        <f t="shared" si="386"/>
        <v>2.7083333333333237E-2</v>
      </c>
      <c r="U695" s="35">
        <v>27.7</v>
      </c>
      <c r="V695" s="35">
        <f>INDEX('Počty dní'!F:J,MATCH(E695,'Počty dní'!C:C,0),4)</f>
        <v>47</v>
      </c>
      <c r="W695" s="65">
        <f t="shared" si="389"/>
        <v>1301.8999999999999</v>
      </c>
      <c r="X695" s="1"/>
    </row>
    <row r="696" spans="1:24" x14ac:dyDescent="0.3">
      <c r="A696" s="96">
        <v>248</v>
      </c>
      <c r="B696" s="35">
        <v>2148</v>
      </c>
      <c r="C696" s="34" t="s">
        <v>18</v>
      </c>
      <c r="D696" s="103"/>
      <c r="E696" s="34" t="str">
        <f t="shared" si="387"/>
        <v>X</v>
      </c>
      <c r="F696" s="34" t="s">
        <v>111</v>
      </c>
      <c r="G696" s="34">
        <v>41</v>
      </c>
      <c r="H696" s="34" t="str">
        <f t="shared" si="388"/>
        <v>XXX130/41</v>
      </c>
      <c r="I696" s="206" t="s">
        <v>64</v>
      </c>
      <c r="J696" s="103" t="s">
        <v>64</v>
      </c>
      <c r="K696" s="176">
        <v>0.70833333333333337</v>
      </c>
      <c r="L696" s="149">
        <v>0.71180555555555547</v>
      </c>
      <c r="M696" s="102" t="s">
        <v>60</v>
      </c>
      <c r="N696" s="149">
        <v>0.74305555555555547</v>
      </c>
      <c r="O696" s="102" t="s">
        <v>21</v>
      </c>
      <c r="P696" s="35" t="str">
        <f t="shared" si="382"/>
        <v>OK</v>
      </c>
      <c r="Q696" s="36">
        <f t="shared" si="383"/>
        <v>3.125E-2</v>
      </c>
      <c r="R696" s="36">
        <f t="shared" si="384"/>
        <v>3.4722222222220989E-3</v>
      </c>
      <c r="S696" s="36">
        <f t="shared" si="385"/>
        <v>3.4722222222222099E-2</v>
      </c>
      <c r="T696" s="36">
        <f t="shared" si="386"/>
        <v>3.4722222222222099E-3</v>
      </c>
      <c r="U696" s="35">
        <v>27.7</v>
      </c>
      <c r="V696" s="35">
        <f>INDEX('Počty dní'!F:J,MATCH(E696,'Počty dní'!C:C,0),4)</f>
        <v>47</v>
      </c>
      <c r="W696" s="65">
        <f t="shared" si="389"/>
        <v>1301.8999999999999</v>
      </c>
      <c r="X696" s="1"/>
    </row>
    <row r="697" spans="1:24" x14ac:dyDescent="0.3">
      <c r="A697" s="96">
        <v>248</v>
      </c>
      <c r="B697" s="35">
        <v>2148</v>
      </c>
      <c r="C697" s="35" t="s">
        <v>18</v>
      </c>
      <c r="D697" s="132"/>
      <c r="E697" s="98" t="str">
        <f>CONCATENATE(C697,D697)</f>
        <v>X</v>
      </c>
      <c r="F697" s="35" t="s">
        <v>108</v>
      </c>
      <c r="G697" s="132">
        <v>27</v>
      </c>
      <c r="H697" s="35" t="str">
        <f>CONCATENATE(F697,"/",G697)</f>
        <v>XXX117/27</v>
      </c>
      <c r="I697" s="97" t="s">
        <v>65</v>
      </c>
      <c r="J697" s="103" t="s">
        <v>64</v>
      </c>
      <c r="K697" s="99">
        <v>0.7729166666666667</v>
      </c>
      <c r="L697" s="100">
        <v>0.77569444444444446</v>
      </c>
      <c r="M697" s="101" t="s">
        <v>21</v>
      </c>
      <c r="N697" s="100">
        <v>0.81041666666666667</v>
      </c>
      <c r="O697" s="101" t="s">
        <v>43</v>
      </c>
      <c r="P697" s="35" t="str">
        <f t="shared" si="382"/>
        <v>OK</v>
      </c>
      <c r="Q697" s="36">
        <f t="shared" si="383"/>
        <v>3.472222222222221E-2</v>
      </c>
      <c r="R697" s="36">
        <f t="shared" si="384"/>
        <v>2.7777777777777679E-3</v>
      </c>
      <c r="S697" s="36">
        <f t="shared" si="385"/>
        <v>3.7499999999999978E-2</v>
      </c>
      <c r="T697" s="36">
        <f t="shared" si="386"/>
        <v>2.9861111111111227E-2</v>
      </c>
      <c r="U697" s="35">
        <v>31.6</v>
      </c>
      <c r="V697" s="35">
        <f>INDEX('Počty dní'!F:J,MATCH(E697,'Počty dní'!C:C,0),4)</f>
        <v>47</v>
      </c>
      <c r="W697" s="65">
        <f>V697*U697</f>
        <v>1485.2</v>
      </c>
      <c r="X697" s="1"/>
    </row>
    <row r="698" spans="1:24" x14ac:dyDescent="0.3">
      <c r="A698" s="96">
        <v>248</v>
      </c>
      <c r="B698" s="35">
        <v>2148</v>
      </c>
      <c r="C698" s="35" t="s">
        <v>18</v>
      </c>
      <c r="D698" s="132"/>
      <c r="E698" s="98" t="str">
        <f>CONCATENATE(C698,D698)</f>
        <v>X</v>
      </c>
      <c r="F698" s="35" t="s">
        <v>108</v>
      </c>
      <c r="G698" s="132">
        <v>30</v>
      </c>
      <c r="H698" s="35" t="str">
        <f>CONCATENATE(F698,"/",G698)</f>
        <v>XXX117/30</v>
      </c>
      <c r="I698" s="97" t="s">
        <v>65</v>
      </c>
      <c r="J698" s="103" t="s">
        <v>64</v>
      </c>
      <c r="K698" s="99">
        <v>0.85486111111111118</v>
      </c>
      <c r="L698" s="100">
        <v>0.85555555555555562</v>
      </c>
      <c r="M698" s="101" t="s">
        <v>43</v>
      </c>
      <c r="N698" s="100">
        <v>0.8930555555555556</v>
      </c>
      <c r="O698" s="102" t="s">
        <v>52</v>
      </c>
      <c r="P698" s="35" t="str">
        <f t="shared" si="382"/>
        <v>OK</v>
      </c>
      <c r="Q698" s="36">
        <f t="shared" si="383"/>
        <v>3.7499999999999978E-2</v>
      </c>
      <c r="R698" s="36">
        <f t="shared" si="384"/>
        <v>6.9444444444444198E-4</v>
      </c>
      <c r="S698" s="36">
        <f t="shared" si="385"/>
        <v>3.819444444444442E-2</v>
      </c>
      <c r="T698" s="36">
        <f t="shared" si="386"/>
        <v>4.4444444444444509E-2</v>
      </c>
      <c r="U698" s="35">
        <v>32.9</v>
      </c>
      <c r="V698" s="35">
        <f>INDEX('Počty dní'!F:J,MATCH(E698,'Počty dní'!C:C,0),4)</f>
        <v>47</v>
      </c>
      <c r="W698" s="65">
        <f>V698*U698</f>
        <v>1546.3</v>
      </c>
      <c r="X698" s="1"/>
    </row>
    <row r="699" spans="1:24" ht="15" thickBot="1" x14ac:dyDescent="0.35">
      <c r="A699" s="108">
        <v>248</v>
      </c>
      <c r="B699" s="37">
        <v>2148</v>
      </c>
      <c r="C699" s="37" t="s">
        <v>18</v>
      </c>
      <c r="D699" s="150"/>
      <c r="E699" s="110" t="str">
        <f>CONCATENATE(C699,D699)</f>
        <v>X</v>
      </c>
      <c r="F699" s="37" t="s">
        <v>108</v>
      </c>
      <c r="G699" s="150">
        <v>31</v>
      </c>
      <c r="H699" s="37" t="str">
        <f>CONCATENATE(F699,"/",G699)</f>
        <v>XXX117/31</v>
      </c>
      <c r="I699" s="109" t="s">
        <v>65</v>
      </c>
      <c r="J699" s="151" t="s">
        <v>64</v>
      </c>
      <c r="K699" s="111">
        <v>0.93055555555555558</v>
      </c>
      <c r="L699" s="112">
        <v>0.93125000000000002</v>
      </c>
      <c r="M699" s="113" t="s">
        <v>52</v>
      </c>
      <c r="N699" s="112">
        <v>0.96805555555555556</v>
      </c>
      <c r="O699" s="114" t="s">
        <v>43</v>
      </c>
      <c r="P699" s="75"/>
      <c r="Q699" s="68">
        <f t="shared" si="383"/>
        <v>3.6805555555555536E-2</v>
      </c>
      <c r="R699" s="68">
        <f t="shared" si="384"/>
        <v>6.9444444444444198E-4</v>
      </c>
      <c r="S699" s="68">
        <f t="shared" si="385"/>
        <v>3.7499999999999978E-2</v>
      </c>
      <c r="T699" s="68">
        <f t="shared" si="386"/>
        <v>3.7499999999999978E-2</v>
      </c>
      <c r="U699" s="37">
        <v>32.9</v>
      </c>
      <c r="V699" s="37">
        <f>INDEX('Počty dní'!F:J,MATCH(E699,'Počty dní'!C:C,0),4)</f>
        <v>47</v>
      </c>
      <c r="W699" s="69">
        <f>V699*U699</f>
        <v>1546.3</v>
      </c>
      <c r="X699" s="1"/>
    </row>
    <row r="700" spans="1:24" ht="15" thickBot="1" x14ac:dyDescent="0.35">
      <c r="A700" s="115" t="str">
        <f ca="1">CONCATENATE(INDIRECT("R[-3]C[0]",FALSE),"celkem")</f>
        <v>248celkem</v>
      </c>
      <c r="B700" s="70"/>
      <c r="C700" s="70" t="str">
        <f ca="1">INDIRECT("R[-1]C[12]",FALSE)</f>
        <v>Velké Meziříčí,,aut.nádr.</v>
      </c>
      <c r="D700" s="80"/>
      <c r="E700" s="70"/>
      <c r="F700" s="80"/>
      <c r="G700" s="70"/>
      <c r="H700" s="116"/>
      <c r="I700" s="117"/>
      <c r="J700" s="118" t="str">
        <f ca="1">INDIRECT("R[-3]C[0]",FALSE)</f>
        <v>V</v>
      </c>
      <c r="K700" s="119"/>
      <c r="L700" s="120"/>
      <c r="M700" s="121"/>
      <c r="N700" s="120"/>
      <c r="O700" s="122"/>
      <c r="P700" s="70"/>
      <c r="Q700" s="78">
        <f>SUM(Q686:Q699)</f>
        <v>0.45763888888888893</v>
      </c>
      <c r="R700" s="78">
        <f>SUM(R686:R699)</f>
        <v>2.2916666666666585E-2</v>
      </c>
      <c r="S700" s="78">
        <f>SUM(S686:S699)</f>
        <v>0.48055555555555551</v>
      </c>
      <c r="T700" s="78">
        <f>SUM(T686:T699)</f>
        <v>0.30069444444444449</v>
      </c>
      <c r="U700" s="72">
        <f>SUM(U686:U699)</f>
        <v>395.59999999999997</v>
      </c>
      <c r="V700" s="73"/>
      <c r="W700" s="74">
        <f>SUM(W686:W699)</f>
        <v>18593.199999999997</v>
      </c>
      <c r="X700" s="1"/>
    </row>
    <row r="701" spans="1:24" x14ac:dyDescent="0.3">
      <c r="A701" s="123"/>
      <c r="F701" s="29"/>
      <c r="H701" s="124"/>
      <c r="I701" s="125"/>
      <c r="J701" s="125"/>
      <c r="K701" s="27"/>
      <c r="L701" s="125"/>
      <c r="M701" s="27"/>
      <c r="N701" s="125"/>
      <c r="O701" s="27"/>
      <c r="P701" s="27"/>
      <c r="Q701" s="40"/>
      <c r="R701" s="40"/>
      <c r="S701" s="40"/>
      <c r="T701" s="40"/>
      <c r="U701" s="41"/>
      <c r="W701" s="41"/>
      <c r="X701" s="1"/>
    </row>
    <row r="702" spans="1:24" ht="15" thickBot="1" x14ac:dyDescent="0.35">
      <c r="A702" s="123"/>
      <c r="F702" s="29"/>
      <c r="H702" s="124"/>
      <c r="I702" s="125"/>
      <c r="J702" s="125"/>
      <c r="K702" s="27"/>
      <c r="L702" s="125"/>
      <c r="M702" s="27"/>
      <c r="N702" s="125"/>
      <c r="O702" s="27"/>
      <c r="P702" s="27"/>
      <c r="Q702" s="40"/>
      <c r="R702" s="40"/>
      <c r="S702" s="40"/>
      <c r="T702" s="40"/>
      <c r="U702" s="41"/>
      <c r="W702" s="41"/>
      <c r="X702" s="1"/>
    </row>
    <row r="703" spans="1:24" x14ac:dyDescent="0.3">
      <c r="A703" s="89">
        <v>249</v>
      </c>
      <c r="B703" s="32">
        <v>2149</v>
      </c>
      <c r="C703" s="32" t="s">
        <v>18</v>
      </c>
      <c r="D703" s="190"/>
      <c r="E703" s="91" t="str">
        <f t="shared" ref="E703:E713" si="390">CONCATENATE(C703,D703)</f>
        <v>X</v>
      </c>
      <c r="F703" s="32" t="s">
        <v>108</v>
      </c>
      <c r="G703" s="190">
        <v>1</v>
      </c>
      <c r="H703" s="32" t="str">
        <f t="shared" ref="H703:H713" si="391">CONCATENATE(F703,"/",G703)</f>
        <v>XXX117/1</v>
      </c>
      <c r="I703" s="90" t="s">
        <v>65</v>
      </c>
      <c r="J703" s="90" t="s">
        <v>64</v>
      </c>
      <c r="K703" s="92">
        <v>0.20069444444444443</v>
      </c>
      <c r="L703" s="93">
        <v>0.20138888888888887</v>
      </c>
      <c r="M703" s="94" t="s">
        <v>20</v>
      </c>
      <c r="N703" s="93">
        <v>0.22708333333333333</v>
      </c>
      <c r="O703" s="94" t="s">
        <v>43</v>
      </c>
      <c r="P703" s="32" t="str">
        <f t="shared" ref="P703:P712" si="392">IF(M704=O703,"OK","POZOR")</f>
        <v>OK</v>
      </c>
      <c r="Q703" s="67">
        <f t="shared" ref="Q703:Q713" si="393">IF(ISNUMBER(G703),N703-L703,IF(F703="přejezd",N703-L703,0))</f>
        <v>2.5694444444444464E-2</v>
      </c>
      <c r="R703" s="67">
        <f t="shared" ref="R703:R713" si="394">IF(ISNUMBER(G703),L703-K703,0)</f>
        <v>6.9444444444444198E-4</v>
      </c>
      <c r="S703" s="67">
        <f t="shared" ref="S703:S713" si="395">Q703+R703</f>
        <v>2.6388888888888906E-2</v>
      </c>
      <c r="T703" s="67"/>
      <c r="U703" s="32">
        <v>22.4</v>
      </c>
      <c r="V703" s="32">
        <f>INDEX('Počty dní'!F:J,MATCH(E703,'Počty dní'!C:C,0),4)</f>
        <v>47</v>
      </c>
      <c r="W703" s="33">
        <f t="shared" ref="W703:W713" si="396">V703*U703</f>
        <v>1052.8</v>
      </c>
      <c r="X703" s="1"/>
    </row>
    <row r="704" spans="1:24" x14ac:dyDescent="0.3">
      <c r="A704" s="96">
        <v>249</v>
      </c>
      <c r="B704" s="35">
        <v>2149</v>
      </c>
      <c r="C704" s="35" t="s">
        <v>18</v>
      </c>
      <c r="D704" s="132"/>
      <c r="E704" s="98" t="str">
        <f t="shared" si="390"/>
        <v>X</v>
      </c>
      <c r="F704" s="35" t="s">
        <v>108</v>
      </c>
      <c r="G704" s="132">
        <v>4</v>
      </c>
      <c r="H704" s="35" t="str">
        <f t="shared" si="391"/>
        <v>XXX117/4</v>
      </c>
      <c r="I704" s="97" t="s">
        <v>65</v>
      </c>
      <c r="J704" s="103" t="s">
        <v>64</v>
      </c>
      <c r="K704" s="99">
        <v>0.2298611111111111</v>
      </c>
      <c r="L704" s="100">
        <v>0.23055555555555554</v>
      </c>
      <c r="M704" s="101" t="s">
        <v>43</v>
      </c>
      <c r="N704" s="100">
        <v>0.26805555555555555</v>
      </c>
      <c r="O704" s="102" t="s">
        <v>52</v>
      </c>
      <c r="P704" s="35" t="str">
        <f t="shared" si="392"/>
        <v>OK</v>
      </c>
      <c r="Q704" s="36">
        <f t="shared" si="393"/>
        <v>3.7500000000000006E-2</v>
      </c>
      <c r="R704" s="36">
        <f t="shared" si="394"/>
        <v>6.9444444444444198E-4</v>
      </c>
      <c r="S704" s="36">
        <f t="shared" si="395"/>
        <v>3.8194444444444448E-2</v>
      </c>
      <c r="T704" s="36">
        <f t="shared" ref="T704:T713" si="397">K704-N703</f>
        <v>2.7777777777777679E-3</v>
      </c>
      <c r="U704" s="35">
        <v>32.9</v>
      </c>
      <c r="V704" s="35">
        <f>INDEX('Počty dní'!F:J,MATCH(E704,'Počty dní'!C:C,0),4)</f>
        <v>47</v>
      </c>
      <c r="W704" s="65">
        <f t="shared" si="396"/>
        <v>1546.3</v>
      </c>
      <c r="X704" s="1"/>
    </row>
    <row r="705" spans="1:48" x14ac:dyDescent="0.3">
      <c r="A705" s="96">
        <v>249</v>
      </c>
      <c r="B705" s="35">
        <v>2149</v>
      </c>
      <c r="C705" s="35" t="s">
        <v>18</v>
      </c>
      <c r="D705" s="132"/>
      <c r="E705" s="98" t="str">
        <f t="shared" si="390"/>
        <v>X</v>
      </c>
      <c r="F705" s="35" t="s">
        <v>108</v>
      </c>
      <c r="G705" s="132">
        <v>7</v>
      </c>
      <c r="H705" s="35" t="str">
        <f t="shared" si="391"/>
        <v>XXX117/7</v>
      </c>
      <c r="I705" s="97" t="s">
        <v>64</v>
      </c>
      <c r="J705" s="103" t="s">
        <v>64</v>
      </c>
      <c r="K705" s="99">
        <v>0.26944444444444443</v>
      </c>
      <c r="L705" s="100">
        <v>0.27013888888888887</v>
      </c>
      <c r="M705" s="102" t="s">
        <v>52</v>
      </c>
      <c r="N705" s="100">
        <v>0.31041666666666667</v>
      </c>
      <c r="O705" s="101" t="s">
        <v>43</v>
      </c>
      <c r="P705" s="35" t="str">
        <f t="shared" si="392"/>
        <v>OK</v>
      </c>
      <c r="Q705" s="36">
        <f t="shared" si="393"/>
        <v>4.0277777777777801E-2</v>
      </c>
      <c r="R705" s="36">
        <f t="shared" si="394"/>
        <v>6.9444444444444198E-4</v>
      </c>
      <c r="S705" s="36">
        <f t="shared" si="395"/>
        <v>4.0972222222222243E-2</v>
      </c>
      <c r="T705" s="36">
        <f t="shared" si="397"/>
        <v>1.388888888888884E-3</v>
      </c>
      <c r="U705" s="35">
        <v>33.700000000000003</v>
      </c>
      <c r="V705" s="35">
        <f>INDEX('Počty dní'!F:J,MATCH(E705,'Počty dní'!C:C,0),4)</f>
        <v>47</v>
      </c>
      <c r="W705" s="65">
        <f t="shared" si="396"/>
        <v>1583.9</v>
      </c>
      <c r="X705" s="1"/>
    </row>
    <row r="706" spans="1:48" x14ac:dyDescent="0.3">
      <c r="A706" s="96">
        <v>249</v>
      </c>
      <c r="B706" s="35">
        <v>2149</v>
      </c>
      <c r="C706" s="35" t="s">
        <v>18</v>
      </c>
      <c r="D706" s="132"/>
      <c r="E706" s="98" t="str">
        <f t="shared" si="390"/>
        <v>X</v>
      </c>
      <c r="F706" s="35" t="s">
        <v>108</v>
      </c>
      <c r="G706" s="132">
        <v>10</v>
      </c>
      <c r="H706" s="35" t="str">
        <f t="shared" si="391"/>
        <v>XXX117/10</v>
      </c>
      <c r="I706" s="97" t="s">
        <v>64</v>
      </c>
      <c r="J706" s="103" t="s">
        <v>64</v>
      </c>
      <c r="K706" s="99">
        <v>0.31319444444444444</v>
      </c>
      <c r="L706" s="100">
        <v>0.31388888888888888</v>
      </c>
      <c r="M706" s="101" t="s">
        <v>43</v>
      </c>
      <c r="N706" s="100">
        <v>0.34930555555555554</v>
      </c>
      <c r="O706" s="101" t="s">
        <v>21</v>
      </c>
      <c r="P706" s="35" t="str">
        <f t="shared" si="392"/>
        <v>OK</v>
      </c>
      <c r="Q706" s="36">
        <f t="shared" si="393"/>
        <v>3.5416666666666652E-2</v>
      </c>
      <c r="R706" s="36">
        <f t="shared" si="394"/>
        <v>6.9444444444444198E-4</v>
      </c>
      <c r="S706" s="36">
        <f t="shared" si="395"/>
        <v>3.6111111111111094E-2</v>
      </c>
      <c r="T706" s="36">
        <f t="shared" si="397"/>
        <v>2.7777777777777679E-3</v>
      </c>
      <c r="U706" s="35">
        <v>31.6</v>
      </c>
      <c r="V706" s="35">
        <f>INDEX('Počty dní'!F:J,MATCH(E706,'Počty dní'!C:C,0),4)</f>
        <v>47</v>
      </c>
      <c r="W706" s="65">
        <f t="shared" si="396"/>
        <v>1485.2</v>
      </c>
      <c r="X706" s="1"/>
    </row>
    <row r="707" spans="1:48" x14ac:dyDescent="0.3">
      <c r="A707" s="96">
        <v>249</v>
      </c>
      <c r="B707" s="35">
        <v>2149</v>
      </c>
      <c r="C707" s="35" t="s">
        <v>18</v>
      </c>
      <c r="D707" s="132"/>
      <c r="E707" s="98" t="str">
        <f t="shared" si="390"/>
        <v>X</v>
      </c>
      <c r="F707" s="35" t="s">
        <v>108</v>
      </c>
      <c r="G707" s="132">
        <v>15</v>
      </c>
      <c r="H707" s="35" t="str">
        <f t="shared" si="391"/>
        <v>XXX117/15</v>
      </c>
      <c r="I707" s="97" t="s">
        <v>64</v>
      </c>
      <c r="J707" s="103" t="s">
        <v>64</v>
      </c>
      <c r="K707" s="99">
        <v>0.5229166666666667</v>
      </c>
      <c r="L707" s="100">
        <v>0.52569444444444446</v>
      </c>
      <c r="M707" s="101" t="s">
        <v>21</v>
      </c>
      <c r="N707" s="100">
        <v>0.56041666666666667</v>
      </c>
      <c r="O707" s="101" t="s">
        <v>43</v>
      </c>
      <c r="P707" s="35" t="str">
        <f t="shared" si="392"/>
        <v>OK</v>
      </c>
      <c r="Q707" s="36">
        <f t="shared" si="393"/>
        <v>3.472222222222221E-2</v>
      </c>
      <c r="R707" s="36">
        <f t="shared" si="394"/>
        <v>2.7777777777777679E-3</v>
      </c>
      <c r="S707" s="36">
        <f t="shared" si="395"/>
        <v>3.7499999999999978E-2</v>
      </c>
      <c r="T707" s="36">
        <f t="shared" si="397"/>
        <v>0.17361111111111116</v>
      </c>
      <c r="U707" s="35">
        <v>32.4</v>
      </c>
      <c r="V707" s="35">
        <f>INDEX('Počty dní'!F:J,MATCH(E707,'Počty dní'!C:C,0),4)</f>
        <v>47</v>
      </c>
      <c r="W707" s="65">
        <f t="shared" si="396"/>
        <v>1522.8</v>
      </c>
      <c r="X707" s="1"/>
    </row>
    <row r="708" spans="1:48" x14ac:dyDescent="0.3">
      <c r="A708" s="96">
        <v>249</v>
      </c>
      <c r="B708" s="35">
        <v>2149</v>
      </c>
      <c r="C708" s="35" t="s">
        <v>18</v>
      </c>
      <c r="D708" s="132"/>
      <c r="E708" s="98" t="str">
        <f t="shared" si="390"/>
        <v>X</v>
      </c>
      <c r="F708" s="35" t="s">
        <v>108</v>
      </c>
      <c r="G708" s="132">
        <v>18</v>
      </c>
      <c r="H708" s="35" t="str">
        <f t="shared" si="391"/>
        <v>XXX117/18</v>
      </c>
      <c r="I708" s="97" t="s">
        <v>64</v>
      </c>
      <c r="J708" s="103" t="s">
        <v>64</v>
      </c>
      <c r="K708" s="99">
        <v>0.5625</v>
      </c>
      <c r="L708" s="100">
        <v>0.56388888888888888</v>
      </c>
      <c r="M708" s="101" t="s">
        <v>43</v>
      </c>
      <c r="N708" s="100">
        <v>0.59930555555555554</v>
      </c>
      <c r="O708" s="101" t="s">
        <v>21</v>
      </c>
      <c r="P708" s="35" t="str">
        <f t="shared" si="392"/>
        <v>OK</v>
      </c>
      <c r="Q708" s="36">
        <f t="shared" si="393"/>
        <v>3.5416666666666652E-2</v>
      </c>
      <c r="R708" s="36">
        <f t="shared" si="394"/>
        <v>1.388888888888884E-3</v>
      </c>
      <c r="S708" s="36">
        <f t="shared" si="395"/>
        <v>3.6805555555555536E-2</v>
      </c>
      <c r="T708" s="36">
        <f t="shared" si="397"/>
        <v>2.0833333333333259E-3</v>
      </c>
      <c r="U708" s="35">
        <v>31.6</v>
      </c>
      <c r="V708" s="35">
        <f>INDEX('Počty dní'!F:J,MATCH(E708,'Počty dní'!C:C,0),4)</f>
        <v>47</v>
      </c>
      <c r="W708" s="65">
        <f t="shared" si="396"/>
        <v>1485.2</v>
      </c>
      <c r="X708" s="1"/>
    </row>
    <row r="709" spans="1:48" x14ac:dyDescent="0.3">
      <c r="A709" s="96">
        <v>249</v>
      </c>
      <c r="B709" s="35">
        <v>2149</v>
      </c>
      <c r="C709" s="35" t="s">
        <v>18</v>
      </c>
      <c r="D709" s="132"/>
      <c r="E709" s="98" t="str">
        <f t="shared" si="390"/>
        <v>X</v>
      </c>
      <c r="F709" s="35" t="s">
        <v>110</v>
      </c>
      <c r="G709" s="132">
        <v>15</v>
      </c>
      <c r="H709" s="35" t="str">
        <f t="shared" si="391"/>
        <v>XXX119/15</v>
      </c>
      <c r="I709" s="97" t="s">
        <v>64</v>
      </c>
      <c r="J709" s="103" t="s">
        <v>64</v>
      </c>
      <c r="K709" s="99">
        <v>0.61180555555555549</v>
      </c>
      <c r="L709" s="149">
        <v>0.61249999999999993</v>
      </c>
      <c r="M709" s="101" t="s">
        <v>21</v>
      </c>
      <c r="N709" s="100">
        <v>0.64236111111111105</v>
      </c>
      <c r="O709" s="102" t="s">
        <v>85</v>
      </c>
      <c r="P709" s="35" t="str">
        <f t="shared" si="392"/>
        <v>OK</v>
      </c>
      <c r="Q709" s="36">
        <f t="shared" si="393"/>
        <v>2.9861111111111116E-2</v>
      </c>
      <c r="R709" s="36">
        <f t="shared" si="394"/>
        <v>6.9444444444444198E-4</v>
      </c>
      <c r="S709" s="36">
        <f t="shared" si="395"/>
        <v>3.0555555555555558E-2</v>
      </c>
      <c r="T709" s="36">
        <f t="shared" si="397"/>
        <v>1.2499999999999956E-2</v>
      </c>
      <c r="U709" s="35">
        <v>24.8</v>
      </c>
      <c r="V709" s="35">
        <f>INDEX('Počty dní'!F:J,MATCH(E709,'Počty dní'!C:C,0),4)</f>
        <v>47</v>
      </c>
      <c r="W709" s="65">
        <f t="shared" si="396"/>
        <v>1165.6000000000001</v>
      </c>
      <c r="X709" s="1"/>
    </row>
    <row r="710" spans="1:48" x14ac:dyDescent="0.3">
      <c r="A710" s="96">
        <v>249</v>
      </c>
      <c r="B710" s="35">
        <v>2149</v>
      </c>
      <c r="C710" s="35" t="s">
        <v>18</v>
      </c>
      <c r="D710" s="132"/>
      <c r="E710" s="98" t="str">
        <f t="shared" si="390"/>
        <v>X</v>
      </c>
      <c r="F710" s="35" t="s">
        <v>110</v>
      </c>
      <c r="G710" s="132">
        <v>20</v>
      </c>
      <c r="H710" s="35" t="str">
        <f t="shared" si="391"/>
        <v>XXX119/20</v>
      </c>
      <c r="I710" s="97" t="s">
        <v>65</v>
      </c>
      <c r="J710" s="103" t="s">
        <v>64</v>
      </c>
      <c r="K710" s="99">
        <v>0.64236111111111116</v>
      </c>
      <c r="L710" s="100">
        <v>0.6430555555555556</v>
      </c>
      <c r="M710" s="102" t="s">
        <v>85</v>
      </c>
      <c r="N710" s="149">
        <v>0.67986111111111103</v>
      </c>
      <c r="O710" s="101" t="s">
        <v>21</v>
      </c>
      <c r="P710" s="35" t="str">
        <f t="shared" si="392"/>
        <v>OK</v>
      </c>
      <c r="Q710" s="36">
        <f t="shared" si="393"/>
        <v>3.6805555555555425E-2</v>
      </c>
      <c r="R710" s="36">
        <f t="shared" si="394"/>
        <v>6.9444444444444198E-4</v>
      </c>
      <c r="S710" s="36">
        <f t="shared" si="395"/>
        <v>3.7499999999999867E-2</v>
      </c>
      <c r="T710" s="36">
        <f t="shared" si="397"/>
        <v>0</v>
      </c>
      <c r="U710" s="35">
        <v>33.5</v>
      </c>
      <c r="V710" s="35">
        <f>INDEX('Počty dní'!F:J,MATCH(E710,'Počty dní'!C:C,0),4)</f>
        <v>47</v>
      </c>
      <c r="W710" s="65">
        <f t="shared" si="396"/>
        <v>1574.5</v>
      </c>
      <c r="X710" s="1"/>
    </row>
    <row r="711" spans="1:48" x14ac:dyDescent="0.3">
      <c r="A711" s="96">
        <v>249</v>
      </c>
      <c r="B711" s="35">
        <v>2149</v>
      </c>
      <c r="C711" s="34" t="s">
        <v>18</v>
      </c>
      <c r="D711" s="103"/>
      <c r="E711" s="34" t="str">
        <f t="shared" si="390"/>
        <v>X</v>
      </c>
      <c r="F711" s="34" t="s">
        <v>112</v>
      </c>
      <c r="G711" s="34">
        <v>25</v>
      </c>
      <c r="H711" s="34" t="str">
        <f t="shared" si="391"/>
        <v>XXX136/25</v>
      </c>
      <c r="I711" s="206" t="s">
        <v>65</v>
      </c>
      <c r="J711" s="103" t="s">
        <v>64</v>
      </c>
      <c r="K711" s="99">
        <v>0.68055555555555547</v>
      </c>
      <c r="L711" s="100">
        <v>0.68333333333333324</v>
      </c>
      <c r="M711" s="102" t="s">
        <v>21</v>
      </c>
      <c r="N711" s="149">
        <v>0.70277777777777783</v>
      </c>
      <c r="O711" s="101" t="s">
        <v>28</v>
      </c>
      <c r="P711" s="35" t="str">
        <f t="shared" si="392"/>
        <v>OK</v>
      </c>
      <c r="Q711" s="36">
        <f t="shared" si="393"/>
        <v>1.9444444444444597E-2</v>
      </c>
      <c r="R711" s="36">
        <f t="shared" si="394"/>
        <v>2.7777777777777679E-3</v>
      </c>
      <c r="S711" s="36">
        <f t="shared" si="395"/>
        <v>2.2222222222222365E-2</v>
      </c>
      <c r="T711" s="36">
        <f t="shared" si="397"/>
        <v>6.9444444444444198E-4</v>
      </c>
      <c r="U711" s="35">
        <v>16.100000000000001</v>
      </c>
      <c r="V711" s="35">
        <f>INDEX('Počty dní'!F:J,MATCH(E711,'Počty dní'!C:C,0),4)</f>
        <v>47</v>
      </c>
      <c r="W711" s="65">
        <f t="shared" si="396"/>
        <v>756.7</v>
      </c>
      <c r="X711" s="1"/>
    </row>
    <row r="712" spans="1:48" x14ac:dyDescent="0.3">
      <c r="A712" s="96">
        <v>249</v>
      </c>
      <c r="B712" s="35">
        <v>2149</v>
      </c>
      <c r="C712" s="35" t="s">
        <v>18</v>
      </c>
      <c r="D712" s="97"/>
      <c r="E712" s="35" t="str">
        <f t="shared" si="390"/>
        <v>X</v>
      </c>
      <c r="F712" s="35" t="s">
        <v>72</v>
      </c>
      <c r="G712" s="35"/>
      <c r="H712" s="35" t="str">
        <f t="shared" si="391"/>
        <v>přejezd/</v>
      </c>
      <c r="I712" s="206"/>
      <c r="J712" s="103" t="s">
        <v>64</v>
      </c>
      <c r="K712" s="99">
        <v>0.70277777777777783</v>
      </c>
      <c r="L712" s="100">
        <v>0.70277777777777783</v>
      </c>
      <c r="M712" s="102" t="str">
        <f>O711</f>
        <v>Nové Město na Mor.,,Dopravní terminál</v>
      </c>
      <c r="N712" s="100">
        <v>0.70486111111111116</v>
      </c>
      <c r="O712" s="102" t="str">
        <f>M713</f>
        <v>Nové Město na Mor.,,centrum</v>
      </c>
      <c r="P712" s="35" t="str">
        <f t="shared" si="392"/>
        <v>OK</v>
      </c>
      <c r="Q712" s="36">
        <f t="shared" si="393"/>
        <v>2.0833333333333259E-3</v>
      </c>
      <c r="R712" s="36">
        <f t="shared" si="394"/>
        <v>0</v>
      </c>
      <c r="S712" s="36">
        <f t="shared" si="395"/>
        <v>2.0833333333333259E-3</v>
      </c>
      <c r="T712" s="36">
        <f t="shared" si="397"/>
        <v>0</v>
      </c>
      <c r="U712" s="35">
        <v>0</v>
      </c>
      <c r="V712" s="35">
        <f>INDEX('Počty dní'!F:J,MATCH(E712,'Počty dní'!C:C,0),4)</f>
        <v>47</v>
      </c>
      <c r="W712" s="65">
        <f t="shared" si="396"/>
        <v>0</v>
      </c>
      <c r="X712" s="1"/>
      <c r="AL712" s="24"/>
      <c r="AM712" s="24"/>
      <c r="AP712" s="7"/>
      <c r="AQ712" s="7"/>
      <c r="AR712" s="7"/>
      <c r="AS712" s="7"/>
      <c r="AT712" s="7"/>
      <c r="AU712" s="25"/>
      <c r="AV712" s="25"/>
    </row>
    <row r="713" spans="1:48" s="2" customFormat="1" ht="15" thickBot="1" x14ac:dyDescent="0.35">
      <c r="A713" s="108">
        <v>249</v>
      </c>
      <c r="B713" s="37">
        <v>2149</v>
      </c>
      <c r="C713" s="75" t="s">
        <v>18</v>
      </c>
      <c r="D713" s="151"/>
      <c r="E713" s="75" t="str">
        <f t="shared" si="390"/>
        <v>X</v>
      </c>
      <c r="F713" s="75" t="s">
        <v>109</v>
      </c>
      <c r="G713" s="75">
        <v>9</v>
      </c>
      <c r="H713" s="75" t="str">
        <f t="shared" si="391"/>
        <v>XXX118/9</v>
      </c>
      <c r="I713" s="211" t="s">
        <v>65</v>
      </c>
      <c r="J713" s="151" t="s">
        <v>64</v>
      </c>
      <c r="K713" s="111">
        <v>0.7583333333333333</v>
      </c>
      <c r="L713" s="112">
        <v>0.76041666666666663</v>
      </c>
      <c r="M713" s="113" t="s">
        <v>19</v>
      </c>
      <c r="N713" s="152">
        <v>0.77708333333333324</v>
      </c>
      <c r="O713" s="114" t="s">
        <v>20</v>
      </c>
      <c r="P713" s="75"/>
      <c r="Q713" s="68">
        <f t="shared" si="393"/>
        <v>1.6666666666666607E-2</v>
      </c>
      <c r="R713" s="68">
        <f t="shared" si="394"/>
        <v>2.0833333333333259E-3</v>
      </c>
      <c r="S713" s="68">
        <f t="shared" si="395"/>
        <v>1.8749999999999933E-2</v>
      </c>
      <c r="T713" s="68">
        <f t="shared" si="397"/>
        <v>5.3472222222222143E-2</v>
      </c>
      <c r="U713" s="37">
        <v>13.9</v>
      </c>
      <c r="V713" s="37">
        <f>INDEX('Počty dní'!F:J,MATCH(E713,'Počty dní'!C:C,0),4)</f>
        <v>47</v>
      </c>
      <c r="W713" s="69">
        <f t="shared" si="396"/>
        <v>653.30000000000007</v>
      </c>
      <c r="X713" s="1"/>
    </row>
    <row r="714" spans="1:48" ht="15" thickBot="1" x14ac:dyDescent="0.35">
      <c r="A714" s="115" t="str">
        <f ca="1">CONCATENATE(INDIRECT("R[-3]C[0]",FALSE),"celkem")</f>
        <v>249celkem</v>
      </c>
      <c r="B714" s="70"/>
      <c r="C714" s="70" t="str">
        <f ca="1">INDIRECT("R[-1]C[12]",FALSE)</f>
        <v>Ostrov n.Osl.</v>
      </c>
      <c r="D714" s="80"/>
      <c r="E714" s="70"/>
      <c r="F714" s="80"/>
      <c r="G714" s="70"/>
      <c r="H714" s="116"/>
      <c r="I714" s="117"/>
      <c r="J714" s="118" t="str">
        <f ca="1">INDIRECT("R[-3]C[0]",FALSE)</f>
        <v>V</v>
      </c>
      <c r="K714" s="119"/>
      <c r="L714" s="120"/>
      <c r="M714" s="121"/>
      <c r="N714" s="120"/>
      <c r="O714" s="122"/>
      <c r="P714" s="70"/>
      <c r="Q714" s="71">
        <f>SUM(Q703:Q713)</f>
        <v>0.31388888888888888</v>
      </c>
      <c r="R714" s="71">
        <f>SUM(R703:R713)</f>
        <v>1.3194444444444398E-2</v>
      </c>
      <c r="S714" s="71">
        <f>SUM(S703:S713)</f>
        <v>0.32708333333333328</v>
      </c>
      <c r="T714" s="71">
        <f>SUM(T703:T713)</f>
        <v>0.24930555555555545</v>
      </c>
      <c r="U714" s="72">
        <f>SUM(U703:U713)</f>
        <v>272.89999999999998</v>
      </c>
      <c r="V714" s="73"/>
      <c r="W714" s="74">
        <f>SUM(W703:W713)</f>
        <v>12826.300000000001</v>
      </c>
      <c r="X714" s="1"/>
    </row>
    <row r="715" spans="1:48" x14ac:dyDescent="0.3">
      <c r="J715" s="126"/>
      <c r="X715" s="1"/>
    </row>
    <row r="717" spans="1:48" x14ac:dyDescent="0.3">
      <c r="A717" s="38" t="s">
        <v>145</v>
      </c>
    </row>
    <row r="718" spans="1:48" x14ac:dyDescent="0.3">
      <c r="A718" s="213" t="s">
        <v>70</v>
      </c>
    </row>
    <row r="719" spans="1:48" x14ac:dyDescent="0.3">
      <c r="A719" s="213" t="str">
        <f>CONCATENATE(B719,$A$718)</f>
        <v>234celkem</v>
      </c>
      <c r="B719">
        <v>234</v>
      </c>
    </row>
    <row r="720" spans="1:48" x14ac:dyDescent="0.3">
      <c r="A720" s="213" t="str">
        <f>CONCATENATE(B720,$A$718)</f>
        <v>239celkem</v>
      </c>
      <c r="B720">
        <v>239</v>
      </c>
    </row>
    <row r="722" spans="3:15" x14ac:dyDescent="0.3">
      <c r="C722" s="43"/>
      <c r="D722" s="147"/>
      <c r="E722" s="43"/>
      <c r="L722" s="139"/>
      <c r="M722" s="141"/>
      <c r="N722" s="139"/>
      <c r="O722" s="141"/>
    </row>
  </sheetData>
  <autoFilter ref="A1:AV724" xr:uid="{00000000-0001-0000-0100-000000000000}"/>
  <conditionalFormatting sqref="E1">
    <cfRule type="containsText" dxfId="33" priority="1" operator="containsText" text="stídání">
      <formula>NOT(ISERROR(SEARCH("stídání",E1)))</formula>
    </cfRule>
    <cfRule type="containsText" dxfId="32" priority="2" operator="containsText" text="střídání">
      <formula>NOT(ISERROR(SEARCH("střídání",E1)))</formula>
    </cfRule>
  </conditionalFormatting>
  <conditionalFormatting sqref="P4:P10 P15:P23 P28:P38 P43:P61 P95:P101 P106:P123 P128:P135 P140:P152 P157:P167 P172:P177 P200:P209 P214:P224 P229:P248 P253:P263 P268:P286 P326:P341 P387:P393 P437:P449 P472:P479 P484:P496 P501:P513 P518:P526 P531:P546 P564:P576 P588:P602 P607:P613 P629:P642 P647:P656 P661:P669 P674:P681 P686:P698 P291:P304 P182:P195">
    <cfRule type="containsText" dxfId="31" priority="140" operator="containsText" text="POZOR">
      <formula>NOT(ISERROR(SEARCH("POZOR",P4)))</formula>
    </cfRule>
  </conditionalFormatting>
  <conditionalFormatting sqref="P66:P77">
    <cfRule type="containsText" dxfId="30" priority="136" operator="containsText" text="POZOR">
      <formula>NOT(ISERROR(SEARCH("POZOR",P66)))</formula>
    </cfRule>
  </conditionalFormatting>
  <conditionalFormatting sqref="P82:P90">
    <cfRule type="containsText" dxfId="29" priority="135" operator="containsText" text="POZOR">
      <formula>NOT(ISERROR(SEARCH("POZOR",P82)))</formula>
    </cfRule>
  </conditionalFormatting>
  <conditionalFormatting sqref="P309:P321">
    <cfRule type="containsText" dxfId="28" priority="121" operator="containsText" text="POZOR">
      <formula>NOT(ISERROR(SEARCH("POZOR",P309)))</formula>
    </cfRule>
  </conditionalFormatting>
  <conditionalFormatting sqref="P346:P352">
    <cfRule type="containsText" dxfId="27" priority="119" operator="containsText" text="POZOR">
      <formula>NOT(ISERROR(SEARCH("POZOR",P346)))</formula>
    </cfRule>
  </conditionalFormatting>
  <conditionalFormatting sqref="P357:P367">
    <cfRule type="containsText" dxfId="26" priority="118" operator="containsText" text="POZOR">
      <formula>NOT(ISERROR(SEARCH("POZOR",P357)))</formula>
    </cfRule>
  </conditionalFormatting>
  <conditionalFormatting sqref="P372:P382">
    <cfRule type="containsText" dxfId="25" priority="117" operator="containsText" text="POZOR">
      <formula>NOT(ISERROR(SEARCH("POZOR",P372)))</formula>
    </cfRule>
  </conditionalFormatting>
  <conditionalFormatting sqref="P398:P406">
    <cfRule type="containsText" dxfId="24" priority="115" operator="containsText" text="POZOR">
      <formula>NOT(ISERROR(SEARCH("POZOR",P398)))</formula>
    </cfRule>
  </conditionalFormatting>
  <conditionalFormatting sqref="P411:P419">
    <cfRule type="containsText" dxfId="23" priority="114" operator="containsText" text="POZOR">
      <formula>NOT(ISERROR(SEARCH("POZOR",P411)))</formula>
    </cfRule>
  </conditionalFormatting>
  <conditionalFormatting sqref="P424:P432">
    <cfRule type="containsText" dxfId="22" priority="113" operator="containsText" text="POZOR">
      <formula>NOT(ISERROR(SEARCH("POZOR",P424)))</formula>
    </cfRule>
  </conditionalFormatting>
  <conditionalFormatting sqref="P454:P467">
    <cfRule type="containsText" dxfId="21" priority="111" operator="containsText" text="POZOR">
      <formula>NOT(ISERROR(SEARCH("POZOR",P454)))</formula>
    </cfRule>
  </conditionalFormatting>
  <conditionalFormatting sqref="P551:P559">
    <cfRule type="containsText" dxfId="20" priority="104" operator="containsText" text="POZOR">
      <formula>NOT(ISERROR(SEARCH("POZOR",P551)))</formula>
    </cfRule>
  </conditionalFormatting>
  <conditionalFormatting sqref="P581:P583">
    <cfRule type="containsText" dxfId="19" priority="11" operator="containsText" text="POZOR">
      <formula>NOT(ISERROR(SEARCH("POZOR",P581)))</formula>
    </cfRule>
  </conditionalFormatting>
  <conditionalFormatting sqref="P618:P624">
    <cfRule type="containsText" dxfId="18" priority="98" operator="containsText" text="POZOR">
      <formula>NOT(ISERROR(SEARCH("POZOR",P618)))</formula>
    </cfRule>
  </conditionalFormatting>
  <conditionalFormatting sqref="P703:P712">
    <cfRule type="containsText" dxfId="17" priority="92" operator="containsText" text="POZOR">
      <formula>NOT(ISERROR(SEARCH("POZOR",P703)))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413"/>
  <sheetViews>
    <sheetView zoomScaleNormal="100" workbookViewId="0">
      <selection activeCell="T28" sqref="T28"/>
    </sheetView>
  </sheetViews>
  <sheetFormatPr defaultColWidth="9.109375" defaultRowHeight="15" customHeight="1" x14ac:dyDescent="0.25"/>
  <cols>
    <col min="1" max="1" width="4.5546875" style="28" customWidth="1"/>
    <col min="2" max="2" width="6.109375" style="28" customWidth="1"/>
    <col min="3" max="4" width="4.44140625" style="31" customWidth="1"/>
    <col min="5" max="5" width="4.44140625" style="28" customWidth="1"/>
    <col min="6" max="6" width="7" style="28" customWidth="1"/>
    <col min="7" max="7" width="4.44140625" style="28" customWidth="1"/>
    <col min="8" max="8" width="10.33203125" style="28" customWidth="1"/>
    <col min="9" max="10" width="3.6640625" style="29" customWidth="1"/>
    <col min="11" max="11" width="6.5546875" style="28" customWidth="1"/>
    <col min="12" max="12" width="6.44140625" style="28" customWidth="1"/>
    <col min="13" max="13" width="23.44140625" style="28" customWidth="1"/>
    <col min="14" max="14" width="6.33203125" style="28" customWidth="1"/>
    <col min="15" max="15" width="25.88671875" style="28" customWidth="1"/>
    <col min="16" max="16" width="7.33203125" style="28" customWidth="1"/>
    <col min="17" max="17" width="6.33203125" style="31" customWidth="1"/>
    <col min="18" max="19" width="6.33203125" style="28" customWidth="1"/>
    <col min="20" max="20" width="7.33203125" style="28" customWidth="1"/>
    <col min="21" max="21" width="6.33203125" style="28" customWidth="1"/>
    <col min="22" max="22" width="6.6640625" style="28" customWidth="1"/>
    <col min="23" max="24" width="6.33203125" style="28" customWidth="1"/>
    <col min="25" max="16384" width="9.109375" style="28"/>
  </cols>
  <sheetData>
    <row r="1" spans="1:42" s="23" customFormat="1" ht="105" thickBot="1" x14ac:dyDescent="0.35">
      <c r="A1" s="85" t="s">
        <v>138</v>
      </c>
      <c r="B1" s="86" t="s">
        <v>140</v>
      </c>
      <c r="C1" s="26" t="s">
        <v>0</v>
      </c>
      <c r="D1" s="26" t="s">
        <v>1</v>
      </c>
      <c r="E1" s="87" t="s">
        <v>2</v>
      </c>
      <c r="F1" s="79" t="s">
        <v>3</v>
      </c>
      <c r="G1" s="26" t="s">
        <v>4</v>
      </c>
      <c r="H1" s="79" t="s">
        <v>5</v>
      </c>
      <c r="I1" s="26" t="s">
        <v>143</v>
      </c>
      <c r="J1" s="26" t="s">
        <v>144</v>
      </c>
      <c r="K1" s="26" t="s">
        <v>6</v>
      </c>
      <c r="L1" s="26" t="s">
        <v>7</v>
      </c>
      <c r="M1" s="26" t="s">
        <v>8</v>
      </c>
      <c r="N1" s="26" t="s">
        <v>9</v>
      </c>
      <c r="O1" s="26" t="s">
        <v>10</v>
      </c>
      <c r="P1" s="26" t="s">
        <v>142</v>
      </c>
      <c r="Q1" s="26" t="s">
        <v>11</v>
      </c>
      <c r="R1" s="26" t="s">
        <v>12</v>
      </c>
      <c r="S1" s="26" t="s">
        <v>13</v>
      </c>
      <c r="T1" s="26" t="s">
        <v>14</v>
      </c>
      <c r="U1" s="26" t="s">
        <v>15</v>
      </c>
      <c r="V1" s="26" t="s">
        <v>16</v>
      </c>
      <c r="W1" s="26" t="s">
        <v>17</v>
      </c>
    </row>
    <row r="2" spans="1:42" ht="15" customHeight="1" x14ac:dyDescent="0.25">
      <c r="A2" s="214"/>
      <c r="B2" s="214"/>
      <c r="C2" s="61"/>
      <c r="D2" s="61"/>
      <c r="E2" s="214"/>
      <c r="F2" s="62"/>
      <c r="G2" s="62"/>
      <c r="H2" s="62"/>
      <c r="I2" s="62"/>
      <c r="J2" s="62"/>
      <c r="K2" s="215"/>
      <c r="L2" s="214"/>
      <c r="M2" s="62"/>
      <c r="N2" s="214"/>
      <c r="O2" s="62"/>
      <c r="P2" s="62"/>
      <c r="Q2" s="61"/>
      <c r="R2" s="62"/>
      <c r="S2" s="62"/>
      <c r="T2" s="62"/>
      <c r="U2" s="62"/>
      <c r="V2" s="62"/>
      <c r="W2" s="62"/>
    </row>
    <row r="3" spans="1:42" ht="15" customHeight="1" thickBot="1" x14ac:dyDescent="0.3">
      <c r="A3" s="123"/>
      <c r="C3" s="28"/>
      <c r="D3" s="28"/>
      <c r="F3" s="29"/>
      <c r="G3" s="29"/>
      <c r="H3" s="29"/>
      <c r="K3" s="29"/>
      <c r="M3" s="29"/>
      <c r="O3" s="29"/>
      <c r="P3" s="29"/>
      <c r="Q3" s="39"/>
      <c r="R3" s="40"/>
      <c r="S3" s="40"/>
      <c r="T3" s="40"/>
      <c r="U3" s="41"/>
      <c r="W3" s="41"/>
    </row>
    <row r="4" spans="1:42" customFormat="1" ht="14.4" x14ac:dyDescent="0.3">
      <c r="A4" s="89">
        <v>201</v>
      </c>
      <c r="B4" s="32">
        <v>2201</v>
      </c>
      <c r="C4" s="216" t="s">
        <v>59</v>
      </c>
      <c r="D4" s="32"/>
      <c r="E4" s="91" t="str">
        <f t="shared" ref="E4:E14" si="0">CONCATENATE(C4,D4)</f>
        <v>6+</v>
      </c>
      <c r="F4" s="32" t="s">
        <v>131</v>
      </c>
      <c r="G4" s="32">
        <v>101</v>
      </c>
      <c r="H4" s="32" t="str">
        <f t="shared" ref="H4:H14" si="1">CONCATENATE(F4,"/",G4)</f>
        <v>XXX180/101</v>
      </c>
      <c r="I4" s="90" t="s">
        <v>64</v>
      </c>
      <c r="J4" s="90" t="s">
        <v>64</v>
      </c>
      <c r="K4" s="92">
        <v>0.26250000000000001</v>
      </c>
      <c r="L4" s="146">
        <v>0.2638888888888889</v>
      </c>
      <c r="M4" s="94" t="s">
        <v>74</v>
      </c>
      <c r="N4" s="146">
        <v>0.28194444444444444</v>
      </c>
      <c r="O4" s="94" t="s">
        <v>62</v>
      </c>
      <c r="P4" s="32" t="str">
        <f t="shared" ref="P4:P13" si="2">IF(M5=O4,"OK","POZOR")</f>
        <v>OK</v>
      </c>
      <c r="Q4" s="67">
        <f t="shared" ref="Q4:Q14" si="3">IF(ISNUMBER(G4),N4-L4,IF(F4="přejezd",N4-L4,0))</f>
        <v>1.8055555555555547E-2</v>
      </c>
      <c r="R4" s="67">
        <f t="shared" ref="R4:R14" si="4">IF(ISNUMBER(G4),L4-K4,0)</f>
        <v>1.388888888888884E-3</v>
      </c>
      <c r="S4" s="67">
        <f t="shared" ref="S4:S14" si="5">Q4+R4</f>
        <v>1.9444444444444431E-2</v>
      </c>
      <c r="T4" s="67"/>
      <c r="U4" s="32">
        <v>17.399999999999999</v>
      </c>
      <c r="V4" s="32">
        <f>INDEX('Počty dní'!L:P,MATCH(E4,'Počty dní'!N:N,0),4)</f>
        <v>112</v>
      </c>
      <c r="W4" s="33">
        <f t="shared" ref="W4:W14" si="6">V4*U4</f>
        <v>1948.7999999999997</v>
      </c>
      <c r="X4" s="28"/>
      <c r="AM4" s="28"/>
      <c r="AN4" s="28"/>
      <c r="AO4" s="28"/>
      <c r="AP4" s="28"/>
    </row>
    <row r="5" spans="1:42" customFormat="1" ht="14.4" x14ac:dyDescent="0.3">
      <c r="A5" s="96">
        <v>201</v>
      </c>
      <c r="B5" s="35">
        <v>2201</v>
      </c>
      <c r="C5" s="217" t="s">
        <v>59</v>
      </c>
      <c r="D5" s="35"/>
      <c r="E5" s="98" t="str">
        <f t="shared" si="0"/>
        <v>6+</v>
      </c>
      <c r="F5" s="35" t="s">
        <v>131</v>
      </c>
      <c r="G5" s="35">
        <v>102</v>
      </c>
      <c r="H5" s="35" t="str">
        <f t="shared" si="1"/>
        <v>XXX180/102</v>
      </c>
      <c r="I5" s="103" t="s">
        <v>64</v>
      </c>
      <c r="J5" s="103" t="s">
        <v>64</v>
      </c>
      <c r="K5" s="99">
        <v>0.29652777777777778</v>
      </c>
      <c r="L5" s="138">
        <v>0.3</v>
      </c>
      <c r="M5" s="101" t="s">
        <v>62</v>
      </c>
      <c r="N5" s="138">
        <v>0.3263888888888889</v>
      </c>
      <c r="O5" s="101" t="s">
        <v>79</v>
      </c>
      <c r="P5" s="35" t="str">
        <f t="shared" si="2"/>
        <v>OK</v>
      </c>
      <c r="Q5" s="36">
        <f t="shared" si="3"/>
        <v>2.6388888888888906E-2</v>
      </c>
      <c r="R5" s="36">
        <f t="shared" si="4"/>
        <v>3.4722222222222099E-3</v>
      </c>
      <c r="S5" s="36">
        <f t="shared" si="5"/>
        <v>2.9861111111111116E-2</v>
      </c>
      <c r="T5" s="36">
        <f t="shared" ref="T5:T14" si="7">K5-N4</f>
        <v>1.4583333333333337E-2</v>
      </c>
      <c r="U5" s="35">
        <v>25</v>
      </c>
      <c r="V5" s="35">
        <f>INDEX('Počty dní'!L:P,MATCH(E5,'Počty dní'!N:N,0),4)</f>
        <v>112</v>
      </c>
      <c r="W5" s="65">
        <f t="shared" si="6"/>
        <v>2800</v>
      </c>
      <c r="X5" s="28"/>
      <c r="AM5" s="28"/>
      <c r="AN5" s="28"/>
      <c r="AO5" s="28"/>
      <c r="AP5" s="28"/>
    </row>
    <row r="6" spans="1:42" customFormat="1" ht="14.4" x14ac:dyDescent="0.3">
      <c r="A6" s="96">
        <v>201</v>
      </c>
      <c r="B6" s="35">
        <v>2201</v>
      </c>
      <c r="C6" s="217" t="s">
        <v>59</v>
      </c>
      <c r="D6" s="35"/>
      <c r="E6" s="98" t="str">
        <f t="shared" si="0"/>
        <v>6+</v>
      </c>
      <c r="F6" s="35" t="s">
        <v>133</v>
      </c>
      <c r="G6" s="35">
        <v>102</v>
      </c>
      <c r="H6" s="35" t="str">
        <f t="shared" si="1"/>
        <v>XXX185/102</v>
      </c>
      <c r="I6" s="103" t="s">
        <v>64</v>
      </c>
      <c r="J6" s="103" t="s">
        <v>64</v>
      </c>
      <c r="K6" s="99">
        <v>0.3263888888888889</v>
      </c>
      <c r="L6" s="138">
        <v>0.32777777777777778</v>
      </c>
      <c r="M6" s="102" t="s">
        <v>79</v>
      </c>
      <c r="N6" s="138">
        <v>0.34375</v>
      </c>
      <c r="O6" s="102" t="s">
        <v>21</v>
      </c>
      <c r="P6" s="35" t="str">
        <f t="shared" si="2"/>
        <v>OK</v>
      </c>
      <c r="Q6" s="36">
        <f t="shared" si="3"/>
        <v>1.5972222222222221E-2</v>
      </c>
      <c r="R6" s="36">
        <f t="shared" si="4"/>
        <v>1.388888888888884E-3</v>
      </c>
      <c r="S6" s="36">
        <f t="shared" si="5"/>
        <v>1.7361111111111105E-2</v>
      </c>
      <c r="T6" s="36">
        <f t="shared" si="7"/>
        <v>0</v>
      </c>
      <c r="U6" s="35">
        <v>13.8</v>
      </c>
      <c r="V6" s="35">
        <f>INDEX('Počty dní'!L:P,MATCH(E6,'Počty dní'!N:N,0),4)</f>
        <v>112</v>
      </c>
      <c r="W6" s="65">
        <f t="shared" si="6"/>
        <v>1545.6000000000001</v>
      </c>
      <c r="X6" s="28"/>
      <c r="AM6" s="28"/>
      <c r="AN6" s="28"/>
      <c r="AO6" s="28"/>
      <c r="AP6" s="28"/>
    </row>
    <row r="7" spans="1:42" customFormat="1" ht="14.4" x14ac:dyDescent="0.3">
      <c r="A7" s="96">
        <v>201</v>
      </c>
      <c r="B7" s="35">
        <v>2201</v>
      </c>
      <c r="C7" s="217" t="s">
        <v>59</v>
      </c>
      <c r="D7" s="35"/>
      <c r="E7" s="98" t="str">
        <f t="shared" si="0"/>
        <v>6+</v>
      </c>
      <c r="F7" s="35" t="s">
        <v>131</v>
      </c>
      <c r="G7" s="35">
        <v>105</v>
      </c>
      <c r="H7" s="35" t="str">
        <f t="shared" si="1"/>
        <v>XXX180/105</v>
      </c>
      <c r="I7" s="103" t="s">
        <v>64</v>
      </c>
      <c r="J7" s="103" t="s">
        <v>64</v>
      </c>
      <c r="K7" s="99">
        <v>0.40138888888888885</v>
      </c>
      <c r="L7" s="138">
        <v>0.40416666666666662</v>
      </c>
      <c r="M7" s="102" t="s">
        <v>21</v>
      </c>
      <c r="N7" s="138">
        <v>0.44861111111111113</v>
      </c>
      <c r="O7" s="101" t="s">
        <v>62</v>
      </c>
      <c r="P7" s="35" t="str">
        <f t="shared" si="2"/>
        <v>OK</v>
      </c>
      <c r="Q7" s="36">
        <f t="shared" si="3"/>
        <v>4.4444444444444509E-2</v>
      </c>
      <c r="R7" s="36">
        <f t="shared" si="4"/>
        <v>2.7777777777777679E-3</v>
      </c>
      <c r="S7" s="36">
        <f t="shared" si="5"/>
        <v>4.7222222222222276E-2</v>
      </c>
      <c r="T7" s="36">
        <f t="shared" si="7"/>
        <v>5.7638888888888851E-2</v>
      </c>
      <c r="U7" s="35">
        <v>41.4</v>
      </c>
      <c r="V7" s="35">
        <f>INDEX('Počty dní'!L:P,MATCH(E7,'Počty dní'!N:N,0),4)</f>
        <v>112</v>
      </c>
      <c r="W7" s="65">
        <f t="shared" si="6"/>
        <v>4636.8</v>
      </c>
      <c r="X7" s="28"/>
      <c r="AM7" s="28"/>
      <c r="AN7" s="28"/>
      <c r="AO7" s="28"/>
      <c r="AP7" s="28"/>
    </row>
    <row r="8" spans="1:42" customFormat="1" ht="14.4" x14ac:dyDescent="0.3">
      <c r="A8" s="96">
        <v>201</v>
      </c>
      <c r="B8" s="35">
        <v>2201</v>
      </c>
      <c r="C8" s="217" t="s">
        <v>59</v>
      </c>
      <c r="D8" s="35"/>
      <c r="E8" s="98" t="str">
        <f t="shared" si="0"/>
        <v>6+</v>
      </c>
      <c r="F8" s="35" t="s">
        <v>131</v>
      </c>
      <c r="G8" s="35">
        <v>106</v>
      </c>
      <c r="H8" s="35" t="str">
        <f t="shared" si="1"/>
        <v>XXX180/106</v>
      </c>
      <c r="I8" s="103" t="s">
        <v>64</v>
      </c>
      <c r="J8" s="103" t="s">
        <v>64</v>
      </c>
      <c r="K8" s="99">
        <v>0.46319444444444446</v>
      </c>
      <c r="L8" s="138">
        <v>0.46666666666666662</v>
      </c>
      <c r="M8" s="101" t="s">
        <v>62</v>
      </c>
      <c r="N8" s="138">
        <v>0.49305555555555558</v>
      </c>
      <c r="O8" s="101" t="s">
        <v>79</v>
      </c>
      <c r="P8" s="35" t="str">
        <f t="shared" si="2"/>
        <v>OK</v>
      </c>
      <c r="Q8" s="36">
        <f t="shared" si="3"/>
        <v>2.6388888888888962E-2</v>
      </c>
      <c r="R8" s="36">
        <f t="shared" si="4"/>
        <v>3.4722222222221544E-3</v>
      </c>
      <c r="S8" s="36">
        <f t="shared" si="5"/>
        <v>2.9861111111111116E-2</v>
      </c>
      <c r="T8" s="36">
        <f t="shared" si="7"/>
        <v>1.4583333333333337E-2</v>
      </c>
      <c r="U8" s="35">
        <v>25</v>
      </c>
      <c r="V8" s="35">
        <f>INDEX('Počty dní'!L:P,MATCH(E8,'Počty dní'!N:N,0),4)</f>
        <v>112</v>
      </c>
      <c r="W8" s="65">
        <f t="shared" si="6"/>
        <v>2800</v>
      </c>
      <c r="X8" s="28"/>
      <c r="AM8" s="28"/>
      <c r="AN8" s="28"/>
      <c r="AO8" s="28"/>
      <c r="AP8" s="28"/>
    </row>
    <row r="9" spans="1:42" customFormat="1" ht="14.4" x14ac:dyDescent="0.3">
      <c r="A9" s="96">
        <v>201</v>
      </c>
      <c r="B9" s="35">
        <v>2201</v>
      </c>
      <c r="C9" s="217" t="s">
        <v>59</v>
      </c>
      <c r="D9" s="35"/>
      <c r="E9" s="98" t="str">
        <f t="shared" si="0"/>
        <v>6+</v>
      </c>
      <c r="F9" s="35" t="s">
        <v>133</v>
      </c>
      <c r="G9" s="35">
        <v>106</v>
      </c>
      <c r="H9" s="35" t="str">
        <f t="shared" si="1"/>
        <v>XXX185/106</v>
      </c>
      <c r="I9" s="103" t="s">
        <v>64</v>
      </c>
      <c r="J9" s="103" t="s">
        <v>64</v>
      </c>
      <c r="K9" s="99">
        <v>0.49305555555555558</v>
      </c>
      <c r="L9" s="138">
        <v>0.49444444444444446</v>
      </c>
      <c r="M9" s="102" t="s">
        <v>79</v>
      </c>
      <c r="N9" s="138">
        <v>0.51041666666666663</v>
      </c>
      <c r="O9" s="102" t="s">
        <v>21</v>
      </c>
      <c r="P9" s="35" t="str">
        <f t="shared" si="2"/>
        <v>OK</v>
      </c>
      <c r="Q9" s="36">
        <f t="shared" si="3"/>
        <v>1.5972222222222165E-2</v>
      </c>
      <c r="R9" s="36">
        <f t="shared" si="4"/>
        <v>1.388888888888884E-3</v>
      </c>
      <c r="S9" s="36">
        <f t="shared" si="5"/>
        <v>1.7361111111111049E-2</v>
      </c>
      <c r="T9" s="36">
        <f t="shared" si="7"/>
        <v>0</v>
      </c>
      <c r="U9" s="35">
        <v>13.8</v>
      </c>
      <c r="V9" s="35">
        <f>INDEX('Počty dní'!L:P,MATCH(E9,'Počty dní'!N:N,0),4)</f>
        <v>112</v>
      </c>
      <c r="W9" s="65">
        <f t="shared" si="6"/>
        <v>1545.6000000000001</v>
      </c>
      <c r="X9" s="28"/>
      <c r="AM9" s="28"/>
      <c r="AN9" s="28"/>
      <c r="AO9" s="28"/>
      <c r="AP9" s="28"/>
    </row>
    <row r="10" spans="1:42" customFormat="1" ht="14.4" x14ac:dyDescent="0.3">
      <c r="A10" s="96">
        <v>201</v>
      </c>
      <c r="B10" s="35">
        <v>2201</v>
      </c>
      <c r="C10" s="217" t="s">
        <v>59</v>
      </c>
      <c r="D10" s="35"/>
      <c r="E10" s="98" t="str">
        <f t="shared" si="0"/>
        <v>6+</v>
      </c>
      <c r="F10" s="35" t="s">
        <v>133</v>
      </c>
      <c r="G10" s="35">
        <v>111</v>
      </c>
      <c r="H10" s="35" t="str">
        <f t="shared" si="1"/>
        <v>XXX185/111</v>
      </c>
      <c r="I10" s="103" t="s">
        <v>64</v>
      </c>
      <c r="J10" s="103" t="s">
        <v>64</v>
      </c>
      <c r="K10" s="99">
        <v>0.65277777777777779</v>
      </c>
      <c r="L10" s="138">
        <v>0.65625</v>
      </c>
      <c r="M10" s="102" t="s">
        <v>21</v>
      </c>
      <c r="N10" s="138">
        <v>0.67083333333333339</v>
      </c>
      <c r="O10" s="102" t="s">
        <v>79</v>
      </c>
      <c r="P10" s="35" t="str">
        <f t="shared" si="2"/>
        <v>OK</v>
      </c>
      <c r="Q10" s="36">
        <f t="shared" si="3"/>
        <v>1.4583333333333393E-2</v>
      </c>
      <c r="R10" s="36">
        <f t="shared" si="4"/>
        <v>3.4722222222222099E-3</v>
      </c>
      <c r="S10" s="36">
        <f t="shared" si="5"/>
        <v>1.8055555555555602E-2</v>
      </c>
      <c r="T10" s="36">
        <f t="shared" si="7"/>
        <v>0.14236111111111116</v>
      </c>
      <c r="U10" s="35">
        <v>13.8</v>
      </c>
      <c r="V10" s="35">
        <f>INDEX('Počty dní'!L:P,MATCH(E10,'Počty dní'!N:N,0),4)</f>
        <v>112</v>
      </c>
      <c r="W10" s="65">
        <f t="shared" si="6"/>
        <v>1545.6000000000001</v>
      </c>
      <c r="X10" s="28"/>
      <c r="AM10" s="28"/>
      <c r="AN10" s="28"/>
      <c r="AO10" s="28"/>
      <c r="AP10" s="28"/>
    </row>
    <row r="11" spans="1:42" customFormat="1" ht="14.4" x14ac:dyDescent="0.3">
      <c r="A11" s="96">
        <v>201</v>
      </c>
      <c r="B11" s="35">
        <v>2201</v>
      </c>
      <c r="C11" s="217" t="s">
        <v>59</v>
      </c>
      <c r="D11" s="35"/>
      <c r="E11" s="98" t="str">
        <f t="shared" si="0"/>
        <v>6+</v>
      </c>
      <c r="F11" s="35" t="s">
        <v>131</v>
      </c>
      <c r="G11" s="35">
        <v>111</v>
      </c>
      <c r="H11" s="35" t="str">
        <f t="shared" si="1"/>
        <v>XXX180/111</v>
      </c>
      <c r="I11" s="103" t="s">
        <v>64</v>
      </c>
      <c r="J11" s="103" t="s">
        <v>64</v>
      </c>
      <c r="K11" s="99">
        <v>0.67083333333333339</v>
      </c>
      <c r="L11" s="138">
        <v>0.67152777777777783</v>
      </c>
      <c r="M11" s="101" t="s">
        <v>79</v>
      </c>
      <c r="N11" s="138">
        <v>0.69861111111111107</v>
      </c>
      <c r="O11" s="101" t="s">
        <v>62</v>
      </c>
      <c r="P11" s="35" t="str">
        <f t="shared" si="2"/>
        <v>OK</v>
      </c>
      <c r="Q11" s="36">
        <f t="shared" si="3"/>
        <v>2.7083333333333237E-2</v>
      </c>
      <c r="R11" s="36">
        <f t="shared" si="4"/>
        <v>6.9444444444444198E-4</v>
      </c>
      <c r="S11" s="36">
        <f t="shared" si="5"/>
        <v>2.7777777777777679E-2</v>
      </c>
      <c r="T11" s="36">
        <f t="shared" si="7"/>
        <v>0</v>
      </c>
      <c r="U11" s="35">
        <v>25</v>
      </c>
      <c r="V11" s="35">
        <f>INDEX('Počty dní'!L:P,MATCH(E11,'Počty dní'!N:N,0),4)</f>
        <v>112</v>
      </c>
      <c r="W11" s="65">
        <f t="shared" si="6"/>
        <v>2800</v>
      </c>
      <c r="X11" s="28"/>
      <c r="AM11" s="28"/>
      <c r="AN11" s="28"/>
      <c r="AO11" s="28"/>
      <c r="AP11" s="28"/>
    </row>
    <row r="12" spans="1:42" customFormat="1" ht="14.4" x14ac:dyDescent="0.3">
      <c r="A12" s="96">
        <v>201</v>
      </c>
      <c r="B12" s="35">
        <v>2201</v>
      </c>
      <c r="C12" s="217" t="s">
        <v>59</v>
      </c>
      <c r="D12" s="35"/>
      <c r="E12" s="98" t="str">
        <f t="shared" si="0"/>
        <v>6+</v>
      </c>
      <c r="F12" s="35" t="s">
        <v>131</v>
      </c>
      <c r="G12" s="35">
        <v>112</v>
      </c>
      <c r="H12" s="35" t="str">
        <f t="shared" si="1"/>
        <v>XXX180/112</v>
      </c>
      <c r="I12" s="103" t="s">
        <v>64</v>
      </c>
      <c r="J12" s="103" t="s">
        <v>64</v>
      </c>
      <c r="K12" s="99">
        <v>0.71319444444444446</v>
      </c>
      <c r="L12" s="138">
        <v>0.71666666666666667</v>
      </c>
      <c r="M12" s="101" t="s">
        <v>62</v>
      </c>
      <c r="N12" s="138">
        <v>0.76180555555555562</v>
      </c>
      <c r="O12" s="102" t="s">
        <v>21</v>
      </c>
      <c r="P12" s="35" t="str">
        <f t="shared" si="2"/>
        <v>OK</v>
      </c>
      <c r="Q12" s="36">
        <f t="shared" si="3"/>
        <v>4.5138888888888951E-2</v>
      </c>
      <c r="R12" s="36">
        <f t="shared" si="4"/>
        <v>3.4722222222222099E-3</v>
      </c>
      <c r="S12" s="36">
        <f t="shared" si="5"/>
        <v>4.861111111111116E-2</v>
      </c>
      <c r="T12" s="36">
        <f t="shared" si="7"/>
        <v>1.4583333333333393E-2</v>
      </c>
      <c r="U12" s="35">
        <v>41.4</v>
      </c>
      <c r="V12" s="35">
        <f>INDEX('Počty dní'!L:P,MATCH(E12,'Počty dní'!N:N,0),4)</f>
        <v>112</v>
      </c>
      <c r="W12" s="65">
        <f t="shared" si="6"/>
        <v>4636.8</v>
      </c>
      <c r="X12" s="28"/>
      <c r="AM12" s="28"/>
      <c r="AN12" s="28"/>
      <c r="AO12" s="28"/>
      <c r="AP12" s="28"/>
    </row>
    <row r="13" spans="1:42" customFormat="1" ht="14.4" x14ac:dyDescent="0.3">
      <c r="A13" s="96">
        <v>201</v>
      </c>
      <c r="B13" s="35">
        <v>2201</v>
      </c>
      <c r="C13" s="217" t="s">
        <v>59</v>
      </c>
      <c r="D13" s="35"/>
      <c r="E13" s="98" t="str">
        <f t="shared" si="0"/>
        <v>6+</v>
      </c>
      <c r="F13" s="35" t="s">
        <v>133</v>
      </c>
      <c r="G13" s="35">
        <v>115</v>
      </c>
      <c r="H13" s="35" t="str">
        <f t="shared" si="1"/>
        <v>XXX185/115</v>
      </c>
      <c r="I13" s="103" t="s">
        <v>64</v>
      </c>
      <c r="J13" s="103" t="s">
        <v>64</v>
      </c>
      <c r="K13" s="99">
        <v>0.81944444444444453</v>
      </c>
      <c r="L13" s="138">
        <v>0.82291666666666663</v>
      </c>
      <c r="M13" s="102" t="s">
        <v>21</v>
      </c>
      <c r="N13" s="138">
        <v>0.83750000000000002</v>
      </c>
      <c r="O13" s="102" t="s">
        <v>79</v>
      </c>
      <c r="P13" s="35" t="str">
        <f t="shared" si="2"/>
        <v>OK</v>
      </c>
      <c r="Q13" s="36">
        <f t="shared" si="3"/>
        <v>1.4583333333333393E-2</v>
      </c>
      <c r="R13" s="36">
        <f t="shared" si="4"/>
        <v>3.4722222222220989E-3</v>
      </c>
      <c r="S13" s="36">
        <f t="shared" si="5"/>
        <v>1.8055555555555491E-2</v>
      </c>
      <c r="T13" s="36">
        <f t="shared" si="7"/>
        <v>5.7638888888888906E-2</v>
      </c>
      <c r="U13" s="35">
        <v>13.8</v>
      </c>
      <c r="V13" s="35">
        <f>INDEX('Počty dní'!L:P,MATCH(E13,'Počty dní'!N:N,0),4)</f>
        <v>112</v>
      </c>
      <c r="W13" s="65">
        <f t="shared" si="6"/>
        <v>1545.6000000000001</v>
      </c>
      <c r="X13" s="28"/>
      <c r="AM13" s="28"/>
      <c r="AN13" s="28"/>
      <c r="AO13" s="28"/>
      <c r="AP13" s="28"/>
    </row>
    <row r="14" spans="1:42" customFormat="1" thickBot="1" x14ac:dyDescent="0.35">
      <c r="A14" s="108">
        <v>201</v>
      </c>
      <c r="B14" s="37">
        <v>2201</v>
      </c>
      <c r="C14" s="218" t="s">
        <v>59</v>
      </c>
      <c r="D14" s="37"/>
      <c r="E14" s="110" t="str">
        <f t="shared" si="0"/>
        <v>6+</v>
      </c>
      <c r="F14" s="37" t="s">
        <v>131</v>
      </c>
      <c r="G14" s="37">
        <v>115</v>
      </c>
      <c r="H14" s="37" t="str">
        <f t="shared" si="1"/>
        <v>XXX180/115</v>
      </c>
      <c r="I14" s="151" t="s">
        <v>64</v>
      </c>
      <c r="J14" s="151" t="s">
        <v>64</v>
      </c>
      <c r="K14" s="111">
        <v>0.83750000000000002</v>
      </c>
      <c r="L14" s="219">
        <v>0.83819444444444446</v>
      </c>
      <c r="M14" s="114" t="s">
        <v>79</v>
      </c>
      <c r="N14" s="219">
        <v>0.84583333333333333</v>
      </c>
      <c r="O14" s="114" t="s">
        <v>74</v>
      </c>
      <c r="P14" s="240"/>
      <c r="Q14" s="68">
        <f t="shared" si="3"/>
        <v>7.6388888888888618E-3</v>
      </c>
      <c r="R14" s="68">
        <f t="shared" si="4"/>
        <v>6.9444444444444198E-4</v>
      </c>
      <c r="S14" s="68">
        <f t="shared" si="5"/>
        <v>8.3333333333333037E-3</v>
      </c>
      <c r="T14" s="68">
        <f t="shared" si="7"/>
        <v>0</v>
      </c>
      <c r="U14" s="37">
        <v>7.6</v>
      </c>
      <c r="V14" s="37">
        <f>INDEX('Počty dní'!L:P,MATCH(E14,'Počty dní'!N:N,0),4)</f>
        <v>112</v>
      </c>
      <c r="W14" s="69">
        <f t="shared" si="6"/>
        <v>851.19999999999993</v>
      </c>
      <c r="X14" s="28"/>
      <c r="AM14" s="28"/>
      <c r="AN14" s="28"/>
      <c r="AO14" s="28"/>
      <c r="AP14" s="28"/>
    </row>
    <row r="15" spans="1:42" customFormat="1" thickBot="1" x14ac:dyDescent="0.35">
      <c r="A15" s="115" t="str">
        <f ca="1">CONCATENATE(INDIRECT("R[-3]C[0]",FALSE),"celkem")</f>
        <v>201celkem</v>
      </c>
      <c r="B15" s="70"/>
      <c r="C15" s="70" t="str">
        <f ca="1">INDIRECT("R[-1]C[12]",FALSE)</f>
        <v>Polná,,aut.st.</v>
      </c>
      <c r="D15" s="80"/>
      <c r="E15" s="70"/>
      <c r="F15" s="80"/>
      <c r="G15" s="70"/>
      <c r="H15" s="116"/>
      <c r="I15" s="117"/>
      <c r="J15" s="118" t="str">
        <f ca="1">INDIRECT("R[-3]C[0]",FALSE)</f>
        <v>V</v>
      </c>
      <c r="K15" s="119"/>
      <c r="L15" s="220"/>
      <c r="M15" s="121"/>
      <c r="N15" s="220"/>
      <c r="O15" s="122"/>
      <c r="P15" s="70"/>
      <c r="Q15" s="71">
        <f>SUM(Q4:Q14)</f>
        <v>0.25625000000000014</v>
      </c>
      <c r="R15" s="71">
        <f>SUM(R4:R14)</f>
        <v>2.5694444444444187E-2</v>
      </c>
      <c r="S15" s="71">
        <f>SUM(S4:S14)</f>
        <v>0.28194444444444433</v>
      </c>
      <c r="T15" s="71">
        <f>SUM(T4:T14)</f>
        <v>0.30138888888888898</v>
      </c>
      <c r="U15" s="72">
        <f>SUM(U4:U14)</f>
        <v>238.00000000000003</v>
      </c>
      <c r="V15" s="73"/>
      <c r="W15" s="74">
        <f>SUM(W4:W14)</f>
        <v>26656</v>
      </c>
      <c r="X15" s="28"/>
      <c r="AM15" s="28"/>
      <c r="AN15" s="28"/>
      <c r="AO15" s="28"/>
      <c r="AP15" s="28"/>
    </row>
    <row r="16" spans="1:42" customFormat="1" ht="14.4" x14ac:dyDescent="0.3">
      <c r="A16" s="221"/>
      <c r="B16" s="28"/>
      <c r="C16" s="222"/>
      <c r="D16" s="28"/>
      <c r="E16" s="28"/>
      <c r="F16" s="28"/>
      <c r="G16" s="28"/>
      <c r="H16" s="223"/>
      <c r="I16" s="241"/>
      <c r="J16" s="29"/>
      <c r="K16" s="88"/>
      <c r="L16" s="223"/>
      <c r="M16" s="128"/>
      <c r="N16" s="28"/>
      <c r="O16" s="28"/>
      <c r="P16" s="40"/>
      <c r="Q16" s="38"/>
      <c r="R16" s="38"/>
      <c r="S16" s="38"/>
      <c r="T16" s="38"/>
      <c r="U16" s="38"/>
      <c r="V16" s="38"/>
      <c r="W16" s="38"/>
      <c r="X16" s="28"/>
      <c r="AM16" s="28"/>
      <c r="AN16" s="28"/>
      <c r="AO16" s="28"/>
      <c r="AP16" s="28"/>
    </row>
    <row r="17" spans="1:42" customFormat="1" thickBot="1" x14ac:dyDescent="0.35">
      <c r="A17" s="28"/>
      <c r="B17" s="28"/>
      <c r="C17" s="166"/>
      <c r="D17" s="28"/>
      <c r="E17" s="28"/>
      <c r="F17" s="28"/>
      <c r="G17" s="28"/>
      <c r="H17" s="28"/>
      <c r="I17" s="29"/>
      <c r="J17" s="29"/>
      <c r="K17" s="8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AM17" s="28"/>
      <c r="AN17" s="28"/>
      <c r="AO17" s="28"/>
      <c r="AP17" s="28"/>
    </row>
    <row r="18" spans="1:42" ht="15" customHeight="1" x14ac:dyDescent="0.25">
      <c r="A18" s="89">
        <v>203</v>
      </c>
      <c r="B18" s="32">
        <v>2203</v>
      </c>
      <c r="C18" s="224" t="s">
        <v>59</v>
      </c>
      <c r="D18" s="224"/>
      <c r="E18" s="91" t="str">
        <f t="shared" ref="E18:E23" si="8">CONCATENATE(C18,D18)</f>
        <v>6+</v>
      </c>
      <c r="F18" s="32" t="s">
        <v>134</v>
      </c>
      <c r="G18" s="32">
        <v>103</v>
      </c>
      <c r="H18" s="32" t="str">
        <f t="shared" ref="H18:H23" si="9">CONCATENATE(F18,"/",G18)</f>
        <v>XXX200/103</v>
      </c>
      <c r="I18" s="90" t="s">
        <v>64</v>
      </c>
      <c r="J18" s="90" t="s">
        <v>64</v>
      </c>
      <c r="K18" s="169">
        <v>0.43263888888888885</v>
      </c>
      <c r="L18" s="67">
        <v>0.43611111111111112</v>
      </c>
      <c r="M18" s="95" t="s">
        <v>21</v>
      </c>
      <c r="N18" s="67">
        <v>0.47222222222222227</v>
      </c>
      <c r="O18" s="95" t="s">
        <v>62</v>
      </c>
      <c r="P18" s="32" t="str">
        <f>IF(M19=O18,"OK","POZOR")</f>
        <v>OK</v>
      </c>
      <c r="Q18" s="67">
        <f t="shared" ref="Q18:Q23" si="10">IF(ISNUMBER(G18),N18-L18,IF(F18="přejezd",N18-L18,0))</f>
        <v>3.6111111111111149E-2</v>
      </c>
      <c r="R18" s="67">
        <f t="shared" ref="R18:R23" si="11">IF(ISNUMBER(G18),L18-K18,0)</f>
        <v>3.4722222222222654E-3</v>
      </c>
      <c r="S18" s="67">
        <f t="shared" ref="S18:S23" si="12">Q18+R18</f>
        <v>3.9583333333333415E-2</v>
      </c>
      <c r="T18" s="67"/>
      <c r="U18" s="32">
        <v>38.1</v>
      </c>
      <c r="V18" s="32">
        <f>INDEX('Počty dní'!L:P,MATCH(E18,'Počty dní'!N:N,0),4)</f>
        <v>112</v>
      </c>
      <c r="W18" s="33">
        <f t="shared" ref="W18:W23" si="13">V18*U18</f>
        <v>4267.2</v>
      </c>
    </row>
    <row r="19" spans="1:42" ht="15" customHeight="1" x14ac:dyDescent="0.25">
      <c r="A19" s="171">
        <v>203</v>
      </c>
      <c r="B19" s="35">
        <v>2203</v>
      </c>
      <c r="C19" s="225" t="s">
        <v>59</v>
      </c>
      <c r="D19" s="225"/>
      <c r="E19" s="98" t="str">
        <f t="shared" si="8"/>
        <v>6+</v>
      </c>
      <c r="F19" s="34" t="s">
        <v>134</v>
      </c>
      <c r="G19" s="34">
        <v>104</v>
      </c>
      <c r="H19" s="34" t="str">
        <f t="shared" si="9"/>
        <v>XXX200/104</v>
      </c>
      <c r="I19" s="103" t="s">
        <v>64</v>
      </c>
      <c r="J19" s="103" t="s">
        <v>64</v>
      </c>
      <c r="K19" s="176">
        <v>0.52430555555555558</v>
      </c>
      <c r="L19" s="36">
        <v>0.52708333333333335</v>
      </c>
      <c r="M19" s="102" t="s">
        <v>62</v>
      </c>
      <c r="N19" s="36">
        <v>0.56388888888888888</v>
      </c>
      <c r="O19" s="102" t="s">
        <v>21</v>
      </c>
      <c r="P19" s="35" t="str">
        <f>IF(M20=O19,"OK","POZOR")</f>
        <v>OK</v>
      </c>
      <c r="Q19" s="36">
        <f t="shared" si="10"/>
        <v>3.6805555555555536E-2</v>
      </c>
      <c r="R19" s="36">
        <f t="shared" si="11"/>
        <v>2.7777777777777679E-3</v>
      </c>
      <c r="S19" s="36">
        <f t="shared" si="12"/>
        <v>3.9583333333333304E-2</v>
      </c>
      <c r="T19" s="36">
        <f>K19-N18</f>
        <v>5.2083333333333315E-2</v>
      </c>
      <c r="U19" s="35">
        <v>38.1</v>
      </c>
      <c r="V19" s="35">
        <f>INDEX('Počty dní'!L:P,MATCH(E19,'Počty dní'!N:N,0),4)</f>
        <v>112</v>
      </c>
      <c r="W19" s="65">
        <f t="shared" si="13"/>
        <v>4267.2</v>
      </c>
    </row>
    <row r="20" spans="1:42" ht="15" customHeight="1" x14ac:dyDescent="0.25">
      <c r="A20" s="171">
        <v>203</v>
      </c>
      <c r="B20" s="35">
        <v>2203</v>
      </c>
      <c r="C20" s="225" t="s">
        <v>59</v>
      </c>
      <c r="D20" s="225"/>
      <c r="E20" s="98" t="str">
        <f t="shared" si="8"/>
        <v>6+</v>
      </c>
      <c r="F20" s="34" t="s">
        <v>134</v>
      </c>
      <c r="G20" s="34">
        <v>105</v>
      </c>
      <c r="H20" s="34" t="str">
        <f t="shared" si="9"/>
        <v>XXX200/105</v>
      </c>
      <c r="I20" s="103" t="s">
        <v>64</v>
      </c>
      <c r="J20" s="103" t="s">
        <v>64</v>
      </c>
      <c r="K20" s="176">
        <v>0.59930555555555554</v>
      </c>
      <c r="L20" s="36">
        <v>0.60277777777777775</v>
      </c>
      <c r="M20" s="102" t="s">
        <v>21</v>
      </c>
      <c r="N20" s="36">
        <v>0.63888888888888895</v>
      </c>
      <c r="O20" s="102" t="s">
        <v>62</v>
      </c>
      <c r="P20" s="35" t="str">
        <f>IF(M21=O20,"OK","POZOR")</f>
        <v>OK</v>
      </c>
      <c r="Q20" s="36">
        <f t="shared" si="10"/>
        <v>3.6111111111111205E-2</v>
      </c>
      <c r="R20" s="36">
        <f t="shared" si="11"/>
        <v>3.4722222222222099E-3</v>
      </c>
      <c r="S20" s="36">
        <f t="shared" si="12"/>
        <v>3.9583333333333415E-2</v>
      </c>
      <c r="T20" s="36">
        <f>K20-N19</f>
        <v>3.5416666666666652E-2</v>
      </c>
      <c r="U20" s="35">
        <v>38.1</v>
      </c>
      <c r="V20" s="35">
        <f>INDEX('Počty dní'!L:P,MATCH(E20,'Počty dní'!N:N,0),4)</f>
        <v>112</v>
      </c>
      <c r="W20" s="65">
        <f t="shared" si="13"/>
        <v>4267.2</v>
      </c>
    </row>
    <row r="21" spans="1:42" ht="15" customHeight="1" x14ac:dyDescent="0.25">
      <c r="A21" s="171">
        <v>203</v>
      </c>
      <c r="B21" s="35">
        <v>2203</v>
      </c>
      <c r="C21" s="225" t="s">
        <v>59</v>
      </c>
      <c r="D21" s="225"/>
      <c r="E21" s="98" t="str">
        <f t="shared" si="8"/>
        <v>6+</v>
      </c>
      <c r="F21" s="34" t="s">
        <v>134</v>
      </c>
      <c r="G21" s="34">
        <v>106</v>
      </c>
      <c r="H21" s="34" t="str">
        <f t="shared" si="9"/>
        <v>XXX200/106</v>
      </c>
      <c r="I21" s="103" t="s">
        <v>64</v>
      </c>
      <c r="J21" s="103" t="s">
        <v>64</v>
      </c>
      <c r="K21" s="176">
        <v>0.69097222222222221</v>
      </c>
      <c r="L21" s="36">
        <v>0.69374999999999998</v>
      </c>
      <c r="M21" s="102" t="s">
        <v>62</v>
      </c>
      <c r="N21" s="36">
        <v>0.73055555555555562</v>
      </c>
      <c r="O21" s="102" t="s">
        <v>21</v>
      </c>
      <c r="P21" s="35" t="str">
        <f>IF(M22=O21,"OK","POZOR")</f>
        <v>OK</v>
      </c>
      <c r="Q21" s="36">
        <f t="shared" si="10"/>
        <v>3.6805555555555647E-2</v>
      </c>
      <c r="R21" s="36">
        <f t="shared" si="11"/>
        <v>2.7777777777777679E-3</v>
      </c>
      <c r="S21" s="36">
        <f t="shared" si="12"/>
        <v>3.9583333333333415E-2</v>
      </c>
      <c r="T21" s="36">
        <f>K21-N20</f>
        <v>5.2083333333333259E-2</v>
      </c>
      <c r="U21" s="35">
        <v>38.1</v>
      </c>
      <c r="V21" s="35">
        <f>INDEX('Počty dní'!L:P,MATCH(E21,'Počty dní'!N:N,0),4)</f>
        <v>112</v>
      </c>
      <c r="W21" s="65">
        <f t="shared" si="13"/>
        <v>4267.2</v>
      </c>
    </row>
    <row r="22" spans="1:42" ht="15" customHeight="1" x14ac:dyDescent="0.25">
      <c r="A22" s="171">
        <v>203</v>
      </c>
      <c r="B22" s="35">
        <v>2203</v>
      </c>
      <c r="C22" s="225" t="s">
        <v>59</v>
      </c>
      <c r="D22" s="225"/>
      <c r="E22" s="98" t="str">
        <f t="shared" si="8"/>
        <v>6+</v>
      </c>
      <c r="F22" s="34" t="s">
        <v>134</v>
      </c>
      <c r="G22" s="34">
        <v>109</v>
      </c>
      <c r="H22" s="34" t="str">
        <f t="shared" si="9"/>
        <v>XXX200/109</v>
      </c>
      <c r="I22" s="103" t="s">
        <v>64</v>
      </c>
      <c r="J22" s="103" t="s">
        <v>64</v>
      </c>
      <c r="K22" s="176">
        <v>0.76597222222222217</v>
      </c>
      <c r="L22" s="36">
        <v>0.76944444444444438</v>
      </c>
      <c r="M22" s="102" t="s">
        <v>21</v>
      </c>
      <c r="N22" s="36">
        <v>0.80555555555555547</v>
      </c>
      <c r="O22" s="102" t="s">
        <v>62</v>
      </c>
      <c r="P22" s="35" t="str">
        <f>IF(M23=O22,"OK","POZOR")</f>
        <v>OK</v>
      </c>
      <c r="Q22" s="36">
        <f t="shared" si="10"/>
        <v>3.6111111111111094E-2</v>
      </c>
      <c r="R22" s="36">
        <f t="shared" si="11"/>
        <v>3.4722222222222099E-3</v>
      </c>
      <c r="S22" s="36">
        <f t="shared" si="12"/>
        <v>3.9583333333333304E-2</v>
      </c>
      <c r="T22" s="36">
        <f>K22-N21</f>
        <v>3.5416666666666541E-2</v>
      </c>
      <c r="U22" s="35">
        <v>38.1</v>
      </c>
      <c r="V22" s="35">
        <f>INDEX('Počty dní'!L:P,MATCH(E22,'Počty dní'!N:N,0),4)</f>
        <v>112</v>
      </c>
      <c r="W22" s="65">
        <f t="shared" si="13"/>
        <v>4267.2</v>
      </c>
    </row>
    <row r="23" spans="1:42" ht="15" customHeight="1" thickBot="1" x14ac:dyDescent="0.3">
      <c r="A23" s="172">
        <v>203</v>
      </c>
      <c r="B23" s="37">
        <v>2203</v>
      </c>
      <c r="C23" s="226" t="s">
        <v>59</v>
      </c>
      <c r="D23" s="226"/>
      <c r="E23" s="110" t="str">
        <f t="shared" si="8"/>
        <v>6+</v>
      </c>
      <c r="F23" s="75" t="s">
        <v>134</v>
      </c>
      <c r="G23" s="75">
        <v>110</v>
      </c>
      <c r="H23" s="75" t="str">
        <f t="shared" si="9"/>
        <v>XXX200/110</v>
      </c>
      <c r="I23" s="151" t="s">
        <v>64</v>
      </c>
      <c r="J23" s="151" t="s">
        <v>64</v>
      </c>
      <c r="K23" s="181">
        <v>0.85763888888888884</v>
      </c>
      <c r="L23" s="68">
        <v>0.86041666666666661</v>
      </c>
      <c r="M23" s="113" t="s">
        <v>62</v>
      </c>
      <c r="N23" s="68">
        <v>0.89722222222222225</v>
      </c>
      <c r="O23" s="113" t="s">
        <v>21</v>
      </c>
      <c r="P23" s="240"/>
      <c r="Q23" s="68">
        <f t="shared" si="10"/>
        <v>3.6805555555555647E-2</v>
      </c>
      <c r="R23" s="68">
        <f t="shared" si="11"/>
        <v>2.7777777777777679E-3</v>
      </c>
      <c r="S23" s="68">
        <f t="shared" si="12"/>
        <v>3.9583333333333415E-2</v>
      </c>
      <c r="T23" s="68">
        <f>K23-N22</f>
        <v>5.208333333333337E-2</v>
      </c>
      <c r="U23" s="37">
        <v>38.1</v>
      </c>
      <c r="V23" s="37">
        <f>INDEX('Počty dní'!L:P,MATCH(E23,'Počty dní'!N:N,0),4)</f>
        <v>112</v>
      </c>
      <c r="W23" s="69">
        <f t="shared" si="13"/>
        <v>4267.2</v>
      </c>
    </row>
    <row r="24" spans="1:42" ht="15" customHeight="1" thickBot="1" x14ac:dyDescent="0.3">
      <c r="A24" s="115" t="str">
        <f ca="1">CONCATENATE(INDIRECT("R[-3]C[0]",FALSE),"celkem")</f>
        <v>203celkem</v>
      </c>
      <c r="B24" s="70"/>
      <c r="C24" s="70" t="str">
        <f ca="1">INDIRECT("R[-1]C[12]",FALSE)</f>
        <v>Žďár n.Sáz.,,aut.nádr.</v>
      </c>
      <c r="D24" s="80"/>
      <c r="E24" s="70"/>
      <c r="F24" s="80"/>
      <c r="G24" s="70"/>
      <c r="H24" s="116"/>
      <c r="I24" s="117"/>
      <c r="J24" s="118" t="str">
        <f ca="1">INDIRECT("R[-3]C[0]",FALSE)</f>
        <v>V</v>
      </c>
      <c r="K24" s="119"/>
      <c r="L24" s="227"/>
      <c r="M24" s="121"/>
      <c r="N24" s="227"/>
      <c r="O24" s="122"/>
      <c r="P24" s="70"/>
      <c r="Q24" s="78">
        <f>SUM(Q18:Q23)</f>
        <v>0.21875000000000028</v>
      </c>
      <c r="R24" s="71">
        <f>SUM(R18:R23)</f>
        <v>1.8749999999999989E-2</v>
      </c>
      <c r="S24" s="71">
        <f>SUM(S18:S23)</f>
        <v>0.23750000000000027</v>
      </c>
      <c r="T24" s="71">
        <f>SUM(T18:T23)</f>
        <v>0.22708333333333314</v>
      </c>
      <c r="U24" s="72">
        <f>SUM(U18:U23)</f>
        <v>228.6</v>
      </c>
      <c r="V24" s="73"/>
      <c r="W24" s="74">
        <f>SUM(W18:W23)</f>
        <v>25603.200000000001</v>
      </c>
    </row>
    <row r="25" spans="1:42" ht="15" customHeight="1" x14ac:dyDescent="0.25">
      <c r="C25" s="228"/>
      <c r="D25" s="228"/>
      <c r="E25" s="43"/>
      <c r="K25" s="88"/>
      <c r="L25" s="187"/>
      <c r="M25" s="141"/>
      <c r="N25" s="187"/>
      <c r="O25" s="43"/>
      <c r="W25" s="43"/>
    </row>
    <row r="26" spans="1:42" ht="15" customHeight="1" thickBot="1" x14ac:dyDescent="0.3">
      <c r="A26" s="123"/>
      <c r="C26" s="28"/>
      <c r="D26" s="28"/>
      <c r="F26" s="29"/>
      <c r="G26" s="29"/>
      <c r="H26" s="29"/>
      <c r="K26" s="29"/>
      <c r="M26" s="29"/>
      <c r="O26" s="29"/>
      <c r="P26" s="29"/>
      <c r="Q26" s="39"/>
      <c r="R26" s="40"/>
      <c r="S26" s="40"/>
      <c r="T26" s="40"/>
      <c r="U26" s="41"/>
      <c r="W26" s="41"/>
    </row>
    <row r="27" spans="1:42" customFormat="1" ht="14.4" x14ac:dyDescent="0.3">
      <c r="A27" s="89">
        <v>204</v>
      </c>
      <c r="B27" s="32">
        <v>2204</v>
      </c>
      <c r="C27" s="224" t="s">
        <v>59</v>
      </c>
      <c r="D27" s="224"/>
      <c r="E27" s="91" t="str">
        <f t="shared" ref="E27:E34" si="14">CONCATENATE(C27,D27)</f>
        <v>6+</v>
      </c>
      <c r="F27" s="32" t="s">
        <v>129</v>
      </c>
      <c r="G27" s="32">
        <v>101</v>
      </c>
      <c r="H27" s="32" t="str">
        <f t="shared" ref="H27:H34" si="15">CONCATENATE(F27,"/",G27)</f>
        <v>XXX158/101</v>
      </c>
      <c r="I27" s="90" t="s">
        <v>65</v>
      </c>
      <c r="J27" s="90" t="s">
        <v>65</v>
      </c>
      <c r="K27" s="169">
        <v>0.27916666666666667</v>
      </c>
      <c r="L27" s="67">
        <v>0.28125</v>
      </c>
      <c r="M27" s="95" t="s">
        <v>21</v>
      </c>
      <c r="N27" s="67">
        <v>0.31597222222222221</v>
      </c>
      <c r="O27" s="95" t="s">
        <v>75</v>
      </c>
      <c r="P27" s="32" t="str">
        <f t="shared" ref="P27:P33" si="16">IF(M28=O27,"OK","POZOR")</f>
        <v>OK</v>
      </c>
      <c r="Q27" s="67">
        <f t="shared" ref="Q27:Q34" si="17">IF(ISNUMBER(G27),N27-L27,IF(F27="přejezd",N27-L27,0))</f>
        <v>3.472222222222221E-2</v>
      </c>
      <c r="R27" s="67">
        <f t="shared" ref="R27:R34" si="18">IF(ISNUMBER(G27),L27-K27,0)</f>
        <v>2.0833333333333259E-3</v>
      </c>
      <c r="S27" s="67">
        <f t="shared" ref="S27:S34" si="19">Q27+R27</f>
        <v>3.6805555555555536E-2</v>
      </c>
      <c r="T27" s="67"/>
      <c r="U27" s="32">
        <v>33</v>
      </c>
      <c r="V27" s="32">
        <f>INDEX('Počty dní'!L:P,MATCH(E27,'Počty dní'!N:N,0),4)</f>
        <v>112</v>
      </c>
      <c r="W27" s="33">
        <f t="shared" ref="W27:W34" si="20">V27*U27</f>
        <v>3696</v>
      </c>
    </row>
    <row r="28" spans="1:42" customFormat="1" ht="14.4" x14ac:dyDescent="0.3">
      <c r="A28" s="171">
        <v>204</v>
      </c>
      <c r="B28" s="35">
        <v>2204</v>
      </c>
      <c r="C28" s="225" t="s">
        <v>59</v>
      </c>
      <c r="D28" s="225"/>
      <c r="E28" s="98" t="str">
        <f t="shared" si="14"/>
        <v>6+</v>
      </c>
      <c r="F28" s="34" t="s">
        <v>129</v>
      </c>
      <c r="G28" s="34">
        <v>102</v>
      </c>
      <c r="H28" s="34" t="str">
        <f t="shared" si="15"/>
        <v>XXX158/102</v>
      </c>
      <c r="I28" s="103" t="s">
        <v>65</v>
      </c>
      <c r="J28" s="103" t="s">
        <v>65</v>
      </c>
      <c r="K28" s="176">
        <v>0.34861111111111115</v>
      </c>
      <c r="L28" s="36">
        <v>0.35069444444444442</v>
      </c>
      <c r="M28" s="102" t="s">
        <v>75</v>
      </c>
      <c r="N28" s="36">
        <v>0.38541666666666669</v>
      </c>
      <c r="O28" s="102" t="s">
        <v>21</v>
      </c>
      <c r="P28" s="35" t="str">
        <f t="shared" si="16"/>
        <v>OK</v>
      </c>
      <c r="Q28" s="36">
        <f t="shared" si="17"/>
        <v>3.4722222222222265E-2</v>
      </c>
      <c r="R28" s="36">
        <f t="shared" si="18"/>
        <v>2.0833333333332704E-3</v>
      </c>
      <c r="S28" s="36">
        <f t="shared" si="19"/>
        <v>3.6805555555555536E-2</v>
      </c>
      <c r="T28" s="36">
        <f t="shared" ref="T28:T34" si="21">K28-N27</f>
        <v>3.2638888888888939E-2</v>
      </c>
      <c r="U28" s="35">
        <v>33</v>
      </c>
      <c r="V28" s="35">
        <f>INDEX('Počty dní'!L:P,MATCH(E28,'Počty dní'!N:N,0),4)</f>
        <v>112</v>
      </c>
      <c r="W28" s="65">
        <f t="shared" si="20"/>
        <v>3696</v>
      </c>
    </row>
    <row r="29" spans="1:42" customFormat="1" ht="14.4" x14ac:dyDescent="0.3">
      <c r="A29" s="171">
        <v>204</v>
      </c>
      <c r="B29" s="35">
        <v>2204</v>
      </c>
      <c r="C29" s="225" t="s">
        <v>59</v>
      </c>
      <c r="D29" s="225"/>
      <c r="E29" s="98" t="str">
        <f t="shared" si="14"/>
        <v>6+</v>
      </c>
      <c r="F29" s="34" t="s">
        <v>129</v>
      </c>
      <c r="G29" s="34">
        <v>103</v>
      </c>
      <c r="H29" s="34" t="str">
        <f t="shared" si="15"/>
        <v>XXX158/103</v>
      </c>
      <c r="I29" s="103" t="s">
        <v>65</v>
      </c>
      <c r="J29" s="103" t="s">
        <v>65</v>
      </c>
      <c r="K29" s="176">
        <v>0.4458333333333333</v>
      </c>
      <c r="L29" s="36">
        <v>0.44791666666666669</v>
      </c>
      <c r="M29" s="102" t="s">
        <v>21</v>
      </c>
      <c r="N29" s="36">
        <v>0.4826388888888889</v>
      </c>
      <c r="O29" s="102" t="s">
        <v>75</v>
      </c>
      <c r="P29" s="35" t="str">
        <f t="shared" si="16"/>
        <v>OK</v>
      </c>
      <c r="Q29" s="36">
        <f t="shared" si="17"/>
        <v>3.472222222222221E-2</v>
      </c>
      <c r="R29" s="36">
        <f t="shared" si="18"/>
        <v>2.0833333333333814E-3</v>
      </c>
      <c r="S29" s="36">
        <f t="shared" si="19"/>
        <v>3.6805555555555591E-2</v>
      </c>
      <c r="T29" s="36">
        <f t="shared" si="21"/>
        <v>6.0416666666666619E-2</v>
      </c>
      <c r="U29" s="35">
        <v>33</v>
      </c>
      <c r="V29" s="35">
        <f>INDEX('Počty dní'!L:P,MATCH(E29,'Počty dní'!N:N,0),4)</f>
        <v>112</v>
      </c>
      <c r="W29" s="65">
        <f t="shared" si="20"/>
        <v>3696</v>
      </c>
    </row>
    <row r="30" spans="1:42" customFormat="1" ht="14.4" x14ac:dyDescent="0.3">
      <c r="A30" s="171">
        <v>204</v>
      </c>
      <c r="B30" s="35">
        <v>2204</v>
      </c>
      <c r="C30" s="225" t="s">
        <v>59</v>
      </c>
      <c r="D30" s="225"/>
      <c r="E30" s="98" t="str">
        <f t="shared" si="14"/>
        <v>6+</v>
      </c>
      <c r="F30" s="34" t="s">
        <v>129</v>
      </c>
      <c r="G30" s="34">
        <v>106</v>
      </c>
      <c r="H30" s="34" t="str">
        <f t="shared" si="15"/>
        <v>XXX158/106</v>
      </c>
      <c r="I30" s="103" t="s">
        <v>65</v>
      </c>
      <c r="J30" s="103" t="s">
        <v>65</v>
      </c>
      <c r="K30" s="176">
        <v>0.51527777777777783</v>
      </c>
      <c r="L30" s="36">
        <v>0.51736111111111105</v>
      </c>
      <c r="M30" s="102" t="s">
        <v>75</v>
      </c>
      <c r="N30" s="36">
        <v>0.55208333333333337</v>
      </c>
      <c r="O30" s="102" t="s">
        <v>21</v>
      </c>
      <c r="P30" s="35" t="str">
        <f t="shared" si="16"/>
        <v>OK</v>
      </c>
      <c r="Q30" s="36">
        <f t="shared" si="17"/>
        <v>3.4722222222222321E-2</v>
      </c>
      <c r="R30" s="36">
        <f t="shared" si="18"/>
        <v>2.0833333333332149E-3</v>
      </c>
      <c r="S30" s="36">
        <f t="shared" si="19"/>
        <v>3.6805555555555536E-2</v>
      </c>
      <c r="T30" s="36">
        <f t="shared" si="21"/>
        <v>3.2638888888888939E-2</v>
      </c>
      <c r="U30" s="35">
        <v>33</v>
      </c>
      <c r="V30" s="35">
        <f>INDEX('Počty dní'!L:P,MATCH(E30,'Počty dní'!N:N,0),4)</f>
        <v>112</v>
      </c>
      <c r="W30" s="65">
        <f t="shared" si="20"/>
        <v>3696</v>
      </c>
    </row>
    <row r="31" spans="1:42" customFormat="1" ht="14.4" x14ac:dyDescent="0.3">
      <c r="A31" s="171">
        <v>204</v>
      </c>
      <c r="B31" s="35">
        <v>2204</v>
      </c>
      <c r="C31" s="225" t="s">
        <v>59</v>
      </c>
      <c r="D31" s="225"/>
      <c r="E31" s="98" t="str">
        <f t="shared" si="14"/>
        <v>6+</v>
      </c>
      <c r="F31" s="34" t="s">
        <v>129</v>
      </c>
      <c r="G31" s="34">
        <v>105</v>
      </c>
      <c r="H31" s="34" t="str">
        <f t="shared" si="15"/>
        <v>XXX158/105</v>
      </c>
      <c r="I31" s="103" t="s">
        <v>65</v>
      </c>
      <c r="J31" s="103" t="s">
        <v>65</v>
      </c>
      <c r="K31" s="176">
        <v>0.61249999999999993</v>
      </c>
      <c r="L31" s="36">
        <v>0.61458333333333337</v>
      </c>
      <c r="M31" s="102" t="s">
        <v>21</v>
      </c>
      <c r="N31" s="36">
        <v>0.64930555555555558</v>
      </c>
      <c r="O31" s="102" t="s">
        <v>75</v>
      </c>
      <c r="P31" s="35" t="str">
        <f t="shared" si="16"/>
        <v>OK</v>
      </c>
      <c r="Q31" s="36">
        <f t="shared" si="17"/>
        <v>3.472222222222221E-2</v>
      </c>
      <c r="R31" s="36">
        <f t="shared" si="18"/>
        <v>2.083333333333437E-3</v>
      </c>
      <c r="S31" s="36">
        <f t="shared" si="19"/>
        <v>3.6805555555555647E-2</v>
      </c>
      <c r="T31" s="36">
        <f t="shared" si="21"/>
        <v>6.0416666666666563E-2</v>
      </c>
      <c r="U31" s="35">
        <v>33</v>
      </c>
      <c r="V31" s="35">
        <f>INDEX('Počty dní'!L:P,MATCH(E31,'Počty dní'!N:N,0),4)</f>
        <v>112</v>
      </c>
      <c r="W31" s="65">
        <f t="shared" si="20"/>
        <v>3696</v>
      </c>
    </row>
    <row r="32" spans="1:42" customFormat="1" ht="14.4" x14ac:dyDescent="0.3">
      <c r="A32" s="171">
        <v>204</v>
      </c>
      <c r="B32" s="35">
        <v>2204</v>
      </c>
      <c r="C32" s="225" t="s">
        <v>59</v>
      </c>
      <c r="D32" s="225"/>
      <c r="E32" s="98" t="str">
        <f t="shared" si="14"/>
        <v>6+</v>
      </c>
      <c r="F32" s="34" t="s">
        <v>129</v>
      </c>
      <c r="G32" s="34">
        <v>108</v>
      </c>
      <c r="H32" s="34" t="str">
        <f t="shared" si="15"/>
        <v>XXX158/108</v>
      </c>
      <c r="I32" s="103" t="s">
        <v>65</v>
      </c>
      <c r="J32" s="103" t="s">
        <v>65</v>
      </c>
      <c r="K32" s="176">
        <v>0.68194444444444446</v>
      </c>
      <c r="L32" s="36">
        <v>0.68402777777777779</v>
      </c>
      <c r="M32" s="102" t="s">
        <v>75</v>
      </c>
      <c r="N32" s="36">
        <v>0.71875</v>
      </c>
      <c r="O32" s="102" t="s">
        <v>21</v>
      </c>
      <c r="P32" s="35" t="str">
        <f t="shared" si="16"/>
        <v>OK</v>
      </c>
      <c r="Q32" s="36">
        <f t="shared" si="17"/>
        <v>3.472222222222221E-2</v>
      </c>
      <c r="R32" s="36">
        <f t="shared" si="18"/>
        <v>2.0833333333333259E-3</v>
      </c>
      <c r="S32" s="36">
        <f t="shared" si="19"/>
        <v>3.6805555555555536E-2</v>
      </c>
      <c r="T32" s="36">
        <f t="shared" si="21"/>
        <v>3.2638888888888884E-2</v>
      </c>
      <c r="U32" s="35">
        <v>33</v>
      </c>
      <c r="V32" s="35">
        <f>INDEX('Počty dní'!L:P,MATCH(E32,'Počty dní'!N:N,0),4)</f>
        <v>112</v>
      </c>
      <c r="W32" s="65">
        <f t="shared" si="20"/>
        <v>3696</v>
      </c>
    </row>
    <row r="33" spans="1:48" customFormat="1" ht="14.4" x14ac:dyDescent="0.3">
      <c r="A33" s="171">
        <v>204</v>
      </c>
      <c r="B33" s="35">
        <v>2204</v>
      </c>
      <c r="C33" s="225" t="s">
        <v>59</v>
      </c>
      <c r="D33" s="225"/>
      <c r="E33" s="98" t="str">
        <f t="shared" si="14"/>
        <v>6+</v>
      </c>
      <c r="F33" s="34" t="s">
        <v>129</v>
      </c>
      <c r="G33" s="34">
        <v>107</v>
      </c>
      <c r="H33" s="34" t="str">
        <f t="shared" si="15"/>
        <v>XXX158/107</v>
      </c>
      <c r="I33" s="103" t="s">
        <v>65</v>
      </c>
      <c r="J33" s="103" t="s">
        <v>65</v>
      </c>
      <c r="K33" s="176">
        <v>0.77916666666666667</v>
      </c>
      <c r="L33" s="36">
        <v>0.78125</v>
      </c>
      <c r="M33" s="102" t="s">
        <v>21</v>
      </c>
      <c r="N33" s="36">
        <v>0.81597222222222221</v>
      </c>
      <c r="O33" s="102" t="s">
        <v>75</v>
      </c>
      <c r="P33" s="35" t="str">
        <f t="shared" si="16"/>
        <v>OK</v>
      </c>
      <c r="Q33" s="36">
        <f t="shared" si="17"/>
        <v>3.472222222222221E-2</v>
      </c>
      <c r="R33" s="36">
        <f t="shared" si="18"/>
        <v>2.0833333333333259E-3</v>
      </c>
      <c r="S33" s="36">
        <f t="shared" si="19"/>
        <v>3.6805555555555536E-2</v>
      </c>
      <c r="T33" s="36">
        <f t="shared" si="21"/>
        <v>6.0416666666666674E-2</v>
      </c>
      <c r="U33" s="35">
        <v>33</v>
      </c>
      <c r="V33" s="35">
        <f>INDEX('Počty dní'!L:P,MATCH(E33,'Počty dní'!N:N,0),4)</f>
        <v>112</v>
      </c>
      <c r="W33" s="65">
        <f t="shared" si="20"/>
        <v>3696</v>
      </c>
    </row>
    <row r="34" spans="1:48" customFormat="1" thickBot="1" x14ac:dyDescent="0.35">
      <c r="A34" s="172">
        <v>204</v>
      </c>
      <c r="B34" s="37">
        <v>2204</v>
      </c>
      <c r="C34" s="226" t="s">
        <v>59</v>
      </c>
      <c r="D34" s="226"/>
      <c r="E34" s="110" t="str">
        <f t="shared" si="14"/>
        <v>6+</v>
      </c>
      <c r="F34" s="75" t="s">
        <v>129</v>
      </c>
      <c r="G34" s="75">
        <v>110</v>
      </c>
      <c r="H34" s="75" t="str">
        <f t="shared" si="15"/>
        <v>XXX158/110</v>
      </c>
      <c r="I34" s="151" t="s">
        <v>65</v>
      </c>
      <c r="J34" s="151" t="s">
        <v>65</v>
      </c>
      <c r="K34" s="181">
        <v>0.84861111111111109</v>
      </c>
      <c r="L34" s="68">
        <v>0.85069444444444453</v>
      </c>
      <c r="M34" s="113" t="s">
        <v>75</v>
      </c>
      <c r="N34" s="68">
        <v>0.88541666666666663</v>
      </c>
      <c r="O34" s="113" t="s">
        <v>21</v>
      </c>
      <c r="P34" s="240"/>
      <c r="Q34" s="68">
        <f t="shared" si="17"/>
        <v>3.4722222222222099E-2</v>
      </c>
      <c r="R34" s="68">
        <f t="shared" si="18"/>
        <v>2.083333333333437E-3</v>
      </c>
      <c r="S34" s="68">
        <f t="shared" si="19"/>
        <v>3.6805555555555536E-2</v>
      </c>
      <c r="T34" s="68">
        <f t="shared" si="21"/>
        <v>3.2638888888888884E-2</v>
      </c>
      <c r="U34" s="37">
        <v>33</v>
      </c>
      <c r="V34" s="37">
        <f>INDEX('Počty dní'!L:P,MATCH(E34,'Počty dní'!N:N,0),4)</f>
        <v>112</v>
      </c>
      <c r="W34" s="69">
        <f t="shared" si="20"/>
        <v>3696</v>
      </c>
    </row>
    <row r="35" spans="1:48" ht="15" customHeight="1" thickBot="1" x14ac:dyDescent="0.3">
      <c r="A35" s="115" t="str">
        <f ca="1">CONCATENATE(INDIRECT("R[-3]C[0]",FALSE),"celkem")</f>
        <v>204celkem</v>
      </c>
      <c r="B35" s="70"/>
      <c r="C35" s="70" t="str">
        <f ca="1">INDIRECT("R[-1]C[12]",FALSE)</f>
        <v>Žďár n.Sáz.,,aut.nádr.</v>
      </c>
      <c r="D35" s="80"/>
      <c r="E35" s="70"/>
      <c r="F35" s="80"/>
      <c r="G35" s="70"/>
      <c r="H35" s="116"/>
      <c r="I35" s="117"/>
      <c r="J35" s="118" t="str">
        <f ca="1">INDIRECT("R[-3]C[0]",FALSE)</f>
        <v>S</v>
      </c>
      <c r="K35" s="119"/>
      <c r="L35" s="227"/>
      <c r="M35" s="121"/>
      <c r="N35" s="227"/>
      <c r="O35" s="122"/>
      <c r="P35" s="70"/>
      <c r="Q35" s="78">
        <f>SUM(Q27:Q34)</f>
        <v>0.27777777777777773</v>
      </c>
      <c r="R35" s="71">
        <f>SUM(R27:R34)</f>
        <v>1.6666666666666718E-2</v>
      </c>
      <c r="S35" s="71">
        <f>SUM(S27:S34)</f>
        <v>0.29444444444444445</v>
      </c>
      <c r="T35" s="71">
        <f>SUM(T27:T34)</f>
        <v>0.3118055555555555</v>
      </c>
      <c r="U35" s="72">
        <f>SUM(U27:U34)</f>
        <v>264</v>
      </c>
      <c r="V35" s="73"/>
      <c r="W35" s="74">
        <f>SUM(W27:W34)</f>
        <v>29568</v>
      </c>
    </row>
    <row r="36" spans="1:48" ht="15" customHeight="1" x14ac:dyDescent="0.25">
      <c r="A36" s="123"/>
      <c r="C36" s="28"/>
      <c r="D36" s="28"/>
      <c r="F36" s="29"/>
      <c r="G36" s="29"/>
      <c r="H36" s="29"/>
      <c r="K36" s="29"/>
      <c r="M36" s="29"/>
      <c r="O36" s="29"/>
      <c r="P36" s="29"/>
      <c r="Q36" s="39"/>
      <c r="R36" s="40"/>
      <c r="S36" s="40"/>
      <c r="T36" s="40"/>
      <c r="U36" s="41"/>
      <c r="W36" s="41"/>
    </row>
    <row r="37" spans="1:48" ht="15" customHeight="1" thickBot="1" x14ac:dyDescent="0.3">
      <c r="C37" s="228"/>
      <c r="E37" s="43"/>
      <c r="K37" s="88"/>
      <c r="L37" s="187"/>
      <c r="N37" s="187"/>
      <c r="W37" s="43"/>
    </row>
    <row r="38" spans="1:48" ht="15" customHeight="1" x14ac:dyDescent="0.25">
      <c r="A38" s="89">
        <v>206</v>
      </c>
      <c r="B38" s="32">
        <v>2206</v>
      </c>
      <c r="C38" s="224" t="s">
        <v>59</v>
      </c>
      <c r="D38" s="224"/>
      <c r="E38" s="91" t="str">
        <f t="shared" ref="E38:E47" si="22">CONCATENATE(C38,D38)</f>
        <v>6+</v>
      </c>
      <c r="F38" s="32" t="s">
        <v>112</v>
      </c>
      <c r="G38" s="32">
        <v>101</v>
      </c>
      <c r="H38" s="32" t="str">
        <f t="shared" ref="H38:H47" si="23">CONCATENATE(F38,"/",G38)</f>
        <v>XXX136/101</v>
      </c>
      <c r="I38" s="90" t="s">
        <v>65</v>
      </c>
      <c r="J38" s="90" t="s">
        <v>65</v>
      </c>
      <c r="K38" s="92">
        <v>0.22430555555555556</v>
      </c>
      <c r="L38" s="146">
        <v>0.22500000000000001</v>
      </c>
      <c r="M38" s="32" t="s">
        <v>21</v>
      </c>
      <c r="N38" s="146">
        <v>0.24444444444444446</v>
      </c>
      <c r="O38" s="95" t="s">
        <v>28</v>
      </c>
      <c r="P38" s="32" t="str">
        <f t="shared" ref="P38:P46" si="24">IF(M39=O38,"OK","POZOR")</f>
        <v>OK</v>
      </c>
      <c r="Q38" s="67">
        <f t="shared" ref="Q38:Q47" si="25">IF(ISNUMBER(G38),N38-L38,IF(F38="přejezd",N38-L38,0))</f>
        <v>1.9444444444444459E-2</v>
      </c>
      <c r="R38" s="67">
        <f t="shared" ref="R38:R47" si="26">IF(ISNUMBER(G38),L38-K38,0)</f>
        <v>6.9444444444444198E-4</v>
      </c>
      <c r="S38" s="67">
        <f t="shared" ref="S38:S47" si="27">Q38+R38</f>
        <v>2.0138888888888901E-2</v>
      </c>
      <c r="T38" s="67"/>
      <c r="U38" s="32">
        <v>16.100000000000001</v>
      </c>
      <c r="V38" s="32">
        <f>INDEX('Počty dní'!L:P,MATCH(E38,'Počty dní'!N:N,0),4)</f>
        <v>112</v>
      </c>
      <c r="W38" s="33">
        <f t="shared" ref="W38:W47" si="28">V38*U38</f>
        <v>1803.2000000000003</v>
      </c>
      <c r="AP38" s="63"/>
      <c r="AQ38" s="63"/>
      <c r="AR38" s="63"/>
      <c r="AS38" s="63"/>
      <c r="AT38" s="63"/>
      <c r="AU38" s="64"/>
      <c r="AV38" s="64"/>
    </row>
    <row r="39" spans="1:48" ht="15" customHeight="1" x14ac:dyDescent="0.25">
      <c r="A39" s="171">
        <v>206</v>
      </c>
      <c r="B39" s="35">
        <v>2206</v>
      </c>
      <c r="C39" s="225" t="s">
        <v>59</v>
      </c>
      <c r="D39" s="225"/>
      <c r="E39" s="98" t="str">
        <f t="shared" si="22"/>
        <v>6+</v>
      </c>
      <c r="F39" s="35" t="s">
        <v>112</v>
      </c>
      <c r="G39" s="35">
        <v>102</v>
      </c>
      <c r="H39" s="35" t="str">
        <f t="shared" si="23"/>
        <v>XXX136/102</v>
      </c>
      <c r="I39" s="97" t="s">
        <v>65</v>
      </c>
      <c r="J39" s="97" t="s">
        <v>65</v>
      </c>
      <c r="K39" s="99">
        <v>0.25347222222222221</v>
      </c>
      <c r="L39" s="229">
        <v>0.25416666666666665</v>
      </c>
      <c r="M39" s="102" t="s">
        <v>28</v>
      </c>
      <c r="N39" s="229">
        <v>0.27499999999999997</v>
      </c>
      <c r="O39" s="35" t="s">
        <v>21</v>
      </c>
      <c r="P39" s="35" t="str">
        <f t="shared" si="24"/>
        <v>OK</v>
      </c>
      <c r="Q39" s="36">
        <f t="shared" si="25"/>
        <v>2.0833333333333315E-2</v>
      </c>
      <c r="R39" s="36">
        <f t="shared" si="26"/>
        <v>6.9444444444444198E-4</v>
      </c>
      <c r="S39" s="36">
        <f t="shared" si="27"/>
        <v>2.1527777777777757E-2</v>
      </c>
      <c r="T39" s="36">
        <f t="shared" ref="T39:T47" si="29">K39-N38</f>
        <v>9.0277777777777457E-3</v>
      </c>
      <c r="U39" s="35">
        <v>16.100000000000001</v>
      </c>
      <c r="V39" s="35">
        <f>INDEX('Počty dní'!L:P,MATCH(E39,'Počty dní'!N:N,0),4)</f>
        <v>112</v>
      </c>
      <c r="W39" s="65">
        <f t="shared" si="28"/>
        <v>1803.2000000000003</v>
      </c>
      <c r="AP39" s="63"/>
      <c r="AQ39" s="63"/>
      <c r="AR39" s="63"/>
      <c r="AS39" s="63"/>
      <c r="AT39" s="63"/>
      <c r="AU39" s="64"/>
      <c r="AV39" s="64"/>
    </row>
    <row r="40" spans="1:48" ht="15" customHeight="1" x14ac:dyDescent="0.25">
      <c r="A40" s="171">
        <v>206</v>
      </c>
      <c r="B40" s="35">
        <v>2206</v>
      </c>
      <c r="C40" s="225" t="s">
        <v>58</v>
      </c>
      <c r="D40" s="225"/>
      <c r="E40" s="98" t="str">
        <f t="shared" si="22"/>
        <v>+</v>
      </c>
      <c r="F40" s="35" t="s">
        <v>112</v>
      </c>
      <c r="G40" s="35">
        <v>105</v>
      </c>
      <c r="H40" s="35" t="str">
        <f t="shared" si="23"/>
        <v>XXX136/105</v>
      </c>
      <c r="I40" s="97" t="s">
        <v>65</v>
      </c>
      <c r="J40" s="97" t="s">
        <v>65</v>
      </c>
      <c r="K40" s="99">
        <v>0.40138888888888885</v>
      </c>
      <c r="L40" s="138">
        <v>0.40277777777777773</v>
      </c>
      <c r="M40" s="102" t="s">
        <v>21</v>
      </c>
      <c r="N40" s="138">
        <v>0.42222222222222222</v>
      </c>
      <c r="O40" s="102" t="s">
        <v>28</v>
      </c>
      <c r="P40" s="35" t="str">
        <f t="shared" si="24"/>
        <v>OK</v>
      </c>
      <c r="Q40" s="36">
        <f t="shared" si="25"/>
        <v>1.9444444444444486E-2</v>
      </c>
      <c r="R40" s="36">
        <f t="shared" si="26"/>
        <v>1.388888888888884E-3</v>
      </c>
      <c r="S40" s="36">
        <f t="shared" si="27"/>
        <v>2.083333333333337E-2</v>
      </c>
      <c r="T40" s="36">
        <f t="shared" si="29"/>
        <v>0.12638888888888888</v>
      </c>
      <c r="U40" s="35">
        <v>16.100000000000001</v>
      </c>
      <c r="V40" s="35">
        <f>INDEX('Počty dní'!L:P,MATCH(E40,'Počty dní'!N:N,0),4)</f>
        <v>60</v>
      </c>
      <c r="W40" s="65">
        <f t="shared" si="28"/>
        <v>966.00000000000011</v>
      </c>
    </row>
    <row r="41" spans="1:48" ht="15" customHeight="1" x14ac:dyDescent="0.25">
      <c r="A41" s="171">
        <v>206</v>
      </c>
      <c r="B41" s="35">
        <v>2206</v>
      </c>
      <c r="C41" s="225" t="s">
        <v>58</v>
      </c>
      <c r="D41" s="225"/>
      <c r="E41" s="98" t="str">
        <f t="shared" si="22"/>
        <v>+</v>
      </c>
      <c r="F41" s="35" t="s">
        <v>112</v>
      </c>
      <c r="G41" s="35">
        <v>106</v>
      </c>
      <c r="H41" s="35" t="str">
        <f t="shared" si="23"/>
        <v>XXX136/106</v>
      </c>
      <c r="I41" s="97" t="s">
        <v>65</v>
      </c>
      <c r="J41" s="97" t="s">
        <v>65</v>
      </c>
      <c r="K41" s="99">
        <v>0.42222222222222222</v>
      </c>
      <c r="L41" s="138">
        <v>0.4236111111111111</v>
      </c>
      <c r="M41" s="102" t="s">
        <v>28</v>
      </c>
      <c r="N41" s="138">
        <v>0.43124999999999997</v>
      </c>
      <c r="O41" s="102" t="s">
        <v>137</v>
      </c>
      <c r="P41" s="35" t="str">
        <f t="shared" si="24"/>
        <v>OK</v>
      </c>
      <c r="Q41" s="36">
        <f t="shared" si="25"/>
        <v>7.6388888888888618E-3</v>
      </c>
      <c r="R41" s="36">
        <f t="shared" si="26"/>
        <v>1.388888888888884E-3</v>
      </c>
      <c r="S41" s="36">
        <f t="shared" si="27"/>
        <v>9.0277777777777457E-3</v>
      </c>
      <c r="T41" s="36">
        <f t="shared" si="29"/>
        <v>0</v>
      </c>
      <c r="U41" s="35">
        <v>6</v>
      </c>
      <c r="V41" s="35">
        <f>INDEX('Počty dní'!L:P,MATCH(E41,'Počty dní'!N:N,0),4)</f>
        <v>60</v>
      </c>
      <c r="W41" s="65">
        <f t="shared" si="28"/>
        <v>360</v>
      </c>
    </row>
    <row r="42" spans="1:48" ht="15" customHeight="1" x14ac:dyDescent="0.25">
      <c r="A42" s="171">
        <v>206</v>
      </c>
      <c r="B42" s="35">
        <v>2206</v>
      </c>
      <c r="C42" s="225" t="s">
        <v>58</v>
      </c>
      <c r="D42" s="225"/>
      <c r="E42" s="98" t="str">
        <f t="shared" si="22"/>
        <v>+</v>
      </c>
      <c r="F42" s="35" t="s">
        <v>112</v>
      </c>
      <c r="G42" s="35">
        <v>107</v>
      </c>
      <c r="H42" s="35" t="str">
        <f t="shared" si="23"/>
        <v>XXX136/107</v>
      </c>
      <c r="I42" s="97" t="s">
        <v>65</v>
      </c>
      <c r="J42" s="97" t="s">
        <v>65</v>
      </c>
      <c r="K42" s="99">
        <v>0.43124999999999997</v>
      </c>
      <c r="L42" s="138">
        <v>0.43263888888888885</v>
      </c>
      <c r="M42" s="102" t="s">
        <v>137</v>
      </c>
      <c r="N42" s="138">
        <v>0.44305555555555554</v>
      </c>
      <c r="O42" s="102" t="s">
        <v>57</v>
      </c>
      <c r="P42" s="35" t="str">
        <f t="shared" si="24"/>
        <v>OK</v>
      </c>
      <c r="Q42" s="36">
        <f t="shared" si="25"/>
        <v>1.0416666666666685E-2</v>
      </c>
      <c r="R42" s="36">
        <f t="shared" si="26"/>
        <v>1.388888888888884E-3</v>
      </c>
      <c r="S42" s="36">
        <f t="shared" si="27"/>
        <v>1.1805555555555569E-2</v>
      </c>
      <c r="T42" s="36">
        <f t="shared" si="29"/>
        <v>0</v>
      </c>
      <c r="U42" s="35">
        <v>10.4</v>
      </c>
      <c r="V42" s="35">
        <f>INDEX('Počty dní'!L:P,MATCH(E42,'Počty dní'!N:N,0),4)</f>
        <v>60</v>
      </c>
      <c r="W42" s="65">
        <f t="shared" si="28"/>
        <v>624</v>
      </c>
    </row>
    <row r="43" spans="1:48" ht="15" customHeight="1" x14ac:dyDescent="0.25">
      <c r="A43" s="171">
        <v>206</v>
      </c>
      <c r="B43" s="35">
        <v>2206</v>
      </c>
      <c r="C43" s="225" t="s">
        <v>58</v>
      </c>
      <c r="D43" s="225"/>
      <c r="E43" s="98" t="str">
        <f t="shared" si="22"/>
        <v>+</v>
      </c>
      <c r="F43" s="35" t="s">
        <v>112</v>
      </c>
      <c r="G43" s="35">
        <v>108</v>
      </c>
      <c r="H43" s="35" t="str">
        <f t="shared" si="23"/>
        <v>XXX136/108</v>
      </c>
      <c r="I43" s="97" t="s">
        <v>65</v>
      </c>
      <c r="J43" s="97" t="s">
        <v>65</v>
      </c>
      <c r="K43" s="99">
        <v>0.44305555555555554</v>
      </c>
      <c r="L43" s="138">
        <v>0.44444444444444442</v>
      </c>
      <c r="M43" s="102" t="s">
        <v>57</v>
      </c>
      <c r="N43" s="138">
        <v>0.45624999999999999</v>
      </c>
      <c r="O43" s="102" t="s">
        <v>137</v>
      </c>
      <c r="P43" s="35" t="str">
        <f t="shared" si="24"/>
        <v>OK</v>
      </c>
      <c r="Q43" s="36">
        <f t="shared" si="25"/>
        <v>1.1805555555555569E-2</v>
      </c>
      <c r="R43" s="36">
        <f t="shared" si="26"/>
        <v>1.388888888888884E-3</v>
      </c>
      <c r="S43" s="36">
        <f t="shared" si="27"/>
        <v>1.3194444444444453E-2</v>
      </c>
      <c r="T43" s="36">
        <f t="shared" si="29"/>
        <v>0</v>
      </c>
      <c r="U43" s="35">
        <v>9.4</v>
      </c>
      <c r="V43" s="35">
        <f>INDEX('Počty dní'!L:P,MATCH(E43,'Počty dní'!N:N,0),4)</f>
        <v>60</v>
      </c>
      <c r="W43" s="65">
        <f t="shared" si="28"/>
        <v>564</v>
      </c>
    </row>
    <row r="44" spans="1:48" ht="15" customHeight="1" x14ac:dyDescent="0.25">
      <c r="A44" s="171">
        <v>206</v>
      </c>
      <c r="B44" s="35">
        <v>2206</v>
      </c>
      <c r="C44" s="225" t="s">
        <v>58</v>
      </c>
      <c r="D44" s="225"/>
      <c r="E44" s="98" t="str">
        <f t="shared" si="22"/>
        <v>+</v>
      </c>
      <c r="F44" s="35" t="s">
        <v>112</v>
      </c>
      <c r="G44" s="35">
        <v>109</v>
      </c>
      <c r="H44" s="35" t="str">
        <f t="shared" si="23"/>
        <v>XXX136/109</v>
      </c>
      <c r="I44" s="97" t="s">
        <v>65</v>
      </c>
      <c r="J44" s="97" t="s">
        <v>65</v>
      </c>
      <c r="K44" s="99">
        <v>0.4826388888888889</v>
      </c>
      <c r="L44" s="138">
        <v>0.4861111111111111</v>
      </c>
      <c r="M44" s="102" t="s">
        <v>137</v>
      </c>
      <c r="N44" s="138">
        <v>0.49236111111111108</v>
      </c>
      <c r="O44" s="102" t="s">
        <v>28</v>
      </c>
      <c r="P44" s="35" t="str">
        <f t="shared" si="24"/>
        <v>OK</v>
      </c>
      <c r="Q44" s="36">
        <f t="shared" si="25"/>
        <v>6.2499999999999778E-3</v>
      </c>
      <c r="R44" s="36">
        <f t="shared" si="26"/>
        <v>3.4722222222222099E-3</v>
      </c>
      <c r="S44" s="36">
        <f t="shared" si="27"/>
        <v>9.7222222222221877E-3</v>
      </c>
      <c r="T44" s="36">
        <f t="shared" si="29"/>
        <v>2.6388888888888906E-2</v>
      </c>
      <c r="U44" s="35">
        <v>6</v>
      </c>
      <c r="V44" s="35">
        <f>INDEX('Počty dní'!L:P,MATCH(E44,'Počty dní'!N:N,0),4)</f>
        <v>60</v>
      </c>
      <c r="W44" s="65">
        <f t="shared" si="28"/>
        <v>360</v>
      </c>
    </row>
    <row r="45" spans="1:48" ht="15" customHeight="1" x14ac:dyDescent="0.25">
      <c r="A45" s="171">
        <v>206</v>
      </c>
      <c r="B45" s="35">
        <v>2206</v>
      </c>
      <c r="C45" s="225" t="s">
        <v>58</v>
      </c>
      <c r="D45" s="225"/>
      <c r="E45" s="98" t="str">
        <f t="shared" si="22"/>
        <v>+</v>
      </c>
      <c r="F45" s="35" t="s">
        <v>112</v>
      </c>
      <c r="G45" s="35">
        <v>110</v>
      </c>
      <c r="H45" s="35" t="str">
        <f t="shared" si="23"/>
        <v>XXX136/110</v>
      </c>
      <c r="I45" s="97" t="s">
        <v>65</v>
      </c>
      <c r="J45" s="97" t="s">
        <v>65</v>
      </c>
      <c r="K45" s="99">
        <v>0.49236111111111108</v>
      </c>
      <c r="L45" s="138">
        <v>0.49305555555555558</v>
      </c>
      <c r="M45" s="102" t="s">
        <v>28</v>
      </c>
      <c r="N45" s="138">
        <v>0.5131944444444444</v>
      </c>
      <c r="O45" s="102" t="s">
        <v>21</v>
      </c>
      <c r="P45" s="35" t="str">
        <f t="shared" si="24"/>
        <v>OK</v>
      </c>
      <c r="Q45" s="36">
        <f t="shared" si="25"/>
        <v>2.0138888888888817E-2</v>
      </c>
      <c r="R45" s="36">
        <f t="shared" si="26"/>
        <v>6.9444444444449749E-4</v>
      </c>
      <c r="S45" s="36">
        <f t="shared" si="27"/>
        <v>2.0833333333333315E-2</v>
      </c>
      <c r="T45" s="36">
        <f t="shared" si="29"/>
        <v>0</v>
      </c>
      <c r="U45" s="35">
        <v>16.100000000000001</v>
      </c>
      <c r="V45" s="35">
        <f>INDEX('Počty dní'!L:P,MATCH(E45,'Počty dní'!N:N,0),4)</f>
        <v>60</v>
      </c>
      <c r="W45" s="65">
        <f t="shared" si="28"/>
        <v>966.00000000000011</v>
      </c>
    </row>
    <row r="46" spans="1:48" ht="15" customHeight="1" x14ac:dyDescent="0.25">
      <c r="A46" s="171">
        <v>206</v>
      </c>
      <c r="B46" s="35">
        <v>2206</v>
      </c>
      <c r="C46" s="225" t="s">
        <v>59</v>
      </c>
      <c r="D46" s="230"/>
      <c r="E46" s="98" t="str">
        <f t="shared" si="22"/>
        <v>6+</v>
      </c>
      <c r="F46" s="35" t="s">
        <v>112</v>
      </c>
      <c r="G46" s="35">
        <v>111</v>
      </c>
      <c r="H46" s="35" t="str">
        <f t="shared" si="23"/>
        <v>XXX136/111</v>
      </c>
      <c r="I46" s="97" t="s">
        <v>65</v>
      </c>
      <c r="J46" s="97" t="s">
        <v>65</v>
      </c>
      <c r="K46" s="99">
        <v>0.72222222222222221</v>
      </c>
      <c r="L46" s="138">
        <v>0.72499999999999998</v>
      </c>
      <c r="M46" s="35" t="s">
        <v>21</v>
      </c>
      <c r="N46" s="138">
        <v>0.74444444444444446</v>
      </c>
      <c r="O46" s="102" t="s">
        <v>28</v>
      </c>
      <c r="P46" s="35" t="str">
        <f t="shared" si="24"/>
        <v>OK</v>
      </c>
      <c r="Q46" s="36">
        <f t="shared" si="25"/>
        <v>1.9444444444444486E-2</v>
      </c>
      <c r="R46" s="36">
        <f t="shared" si="26"/>
        <v>2.7777777777777679E-3</v>
      </c>
      <c r="S46" s="36">
        <f t="shared" si="27"/>
        <v>2.2222222222222254E-2</v>
      </c>
      <c r="T46" s="36">
        <f t="shared" si="29"/>
        <v>0.20902777777777781</v>
      </c>
      <c r="U46" s="35">
        <v>16.100000000000001</v>
      </c>
      <c r="V46" s="35">
        <f>INDEX('Počty dní'!L:P,MATCH(E46,'Počty dní'!N:N,0),4)</f>
        <v>112</v>
      </c>
      <c r="W46" s="65">
        <f t="shared" si="28"/>
        <v>1803.2000000000003</v>
      </c>
    </row>
    <row r="47" spans="1:48" ht="15" customHeight="1" thickBot="1" x14ac:dyDescent="0.3">
      <c r="A47" s="172">
        <v>206</v>
      </c>
      <c r="B47" s="37">
        <v>2206</v>
      </c>
      <c r="C47" s="226" t="s">
        <v>59</v>
      </c>
      <c r="D47" s="231"/>
      <c r="E47" s="110" t="str">
        <f t="shared" si="22"/>
        <v>6+</v>
      </c>
      <c r="F47" s="37" t="s">
        <v>112</v>
      </c>
      <c r="G47" s="37">
        <v>112</v>
      </c>
      <c r="H47" s="37" t="str">
        <f t="shared" si="23"/>
        <v>XXX136/112</v>
      </c>
      <c r="I47" s="109" t="s">
        <v>65</v>
      </c>
      <c r="J47" s="109" t="s">
        <v>65</v>
      </c>
      <c r="K47" s="111">
        <v>0.75347222222222221</v>
      </c>
      <c r="L47" s="219">
        <v>0.75416666666666676</v>
      </c>
      <c r="M47" s="113" t="s">
        <v>28</v>
      </c>
      <c r="N47" s="219">
        <v>0.77500000000000002</v>
      </c>
      <c r="O47" s="37" t="s">
        <v>21</v>
      </c>
      <c r="P47" s="240"/>
      <c r="Q47" s="68">
        <f t="shared" si="25"/>
        <v>2.0833333333333259E-2</v>
      </c>
      <c r="R47" s="68">
        <f t="shared" si="26"/>
        <v>6.94444444444553E-4</v>
      </c>
      <c r="S47" s="68">
        <f t="shared" si="27"/>
        <v>2.1527777777777812E-2</v>
      </c>
      <c r="T47" s="68">
        <f t="shared" si="29"/>
        <v>9.0277777777777457E-3</v>
      </c>
      <c r="U47" s="37">
        <v>16.100000000000001</v>
      </c>
      <c r="V47" s="37">
        <f>INDEX('Počty dní'!L:P,MATCH(E47,'Počty dní'!N:N,0),4)</f>
        <v>112</v>
      </c>
      <c r="W47" s="69">
        <f t="shared" si="28"/>
        <v>1803.2000000000003</v>
      </c>
    </row>
    <row r="48" spans="1:48" ht="15" customHeight="1" thickBot="1" x14ac:dyDescent="0.3">
      <c r="A48" s="115" t="str">
        <f ca="1">CONCATENATE(INDIRECT("R[-3]C[0]",FALSE),"celkem")</f>
        <v>206celkem</v>
      </c>
      <c r="B48" s="70"/>
      <c r="C48" s="70" t="str">
        <f ca="1">INDIRECT("R[-1]C[12]",FALSE)</f>
        <v>Žďár n.Sáz.,,aut.nádr.</v>
      </c>
      <c r="D48" s="80"/>
      <c r="E48" s="70"/>
      <c r="F48" s="80"/>
      <c r="G48" s="70"/>
      <c r="H48" s="116"/>
      <c r="I48" s="117"/>
      <c r="J48" s="118" t="str">
        <f ca="1">INDIRECT("R[-3]C[0]",FALSE)</f>
        <v>S</v>
      </c>
      <c r="K48" s="119"/>
      <c r="L48" s="227"/>
      <c r="M48" s="121"/>
      <c r="N48" s="227"/>
      <c r="O48" s="122"/>
      <c r="P48" s="70"/>
      <c r="Q48" s="78">
        <f>SUM(Q38:Q47)</f>
        <v>0.15624999999999992</v>
      </c>
      <c r="R48" s="71">
        <f>SUM(R38:R47)</f>
        <v>1.4583333333333448E-2</v>
      </c>
      <c r="S48" s="71">
        <f>SUM(S38:S47)</f>
        <v>0.17083333333333336</v>
      </c>
      <c r="T48" s="71">
        <f>SUM(T38:T47)</f>
        <v>0.37986111111111109</v>
      </c>
      <c r="U48" s="72">
        <f>SUM(U38:U47)</f>
        <v>128.4</v>
      </c>
      <c r="V48" s="73"/>
      <c r="W48" s="74">
        <f>SUM(W38:W47)</f>
        <v>11052.800000000001</v>
      </c>
    </row>
    <row r="49" spans="1:23" ht="15" customHeight="1" x14ac:dyDescent="0.25">
      <c r="C49" s="228"/>
      <c r="E49" s="43"/>
      <c r="K49" s="88"/>
      <c r="L49" s="187"/>
      <c r="N49" s="187"/>
      <c r="W49" s="43"/>
    </row>
    <row r="50" spans="1:23" ht="15" customHeight="1" thickBot="1" x14ac:dyDescent="0.3">
      <c r="C50" s="228"/>
      <c r="E50" s="43"/>
      <c r="K50" s="88"/>
      <c r="L50" s="187"/>
      <c r="N50" s="187"/>
      <c r="W50" s="43"/>
    </row>
    <row r="51" spans="1:23" ht="15" customHeight="1" x14ac:dyDescent="0.25">
      <c r="A51" s="89">
        <v>208</v>
      </c>
      <c r="B51" s="32">
        <v>2208</v>
      </c>
      <c r="C51" s="224" t="s">
        <v>59</v>
      </c>
      <c r="D51" s="224"/>
      <c r="E51" s="91" t="str">
        <f t="shared" ref="E51:E66" si="30">CONCATENATE(C51,D51)</f>
        <v>6+</v>
      </c>
      <c r="F51" s="32" t="s">
        <v>128</v>
      </c>
      <c r="G51" s="32">
        <v>102</v>
      </c>
      <c r="H51" s="32" t="str">
        <f t="shared" ref="H51:H66" si="31">CONCATENATE(F51,"/",G51)</f>
        <v>XXX157/102</v>
      </c>
      <c r="I51" s="90" t="s">
        <v>65</v>
      </c>
      <c r="J51" s="90" t="s">
        <v>65</v>
      </c>
      <c r="K51" s="169">
        <v>0.27638888888888885</v>
      </c>
      <c r="L51" s="67">
        <v>0.27777777777777779</v>
      </c>
      <c r="M51" s="232" t="s">
        <v>75</v>
      </c>
      <c r="N51" s="67">
        <v>0.30416666666666664</v>
      </c>
      <c r="O51" s="95" t="s">
        <v>21</v>
      </c>
      <c r="P51" s="32" t="str">
        <f t="shared" ref="P51:P65" si="32">IF(M52=O51,"OK","POZOR")</f>
        <v>OK</v>
      </c>
      <c r="Q51" s="67">
        <f t="shared" ref="Q51:Q66" si="33">IF(ISNUMBER(G51),N51-L51,IF(F51="přejezd",N51-L51,0))</f>
        <v>2.6388888888888851E-2</v>
      </c>
      <c r="R51" s="67">
        <f t="shared" ref="R51:R66" si="34">IF(ISNUMBER(G51),L51-K51,0)</f>
        <v>1.3888888888889395E-3</v>
      </c>
      <c r="S51" s="67">
        <f t="shared" ref="S51:S66" si="35">Q51+R51</f>
        <v>2.777777777777779E-2</v>
      </c>
      <c r="T51" s="67"/>
      <c r="U51" s="32">
        <v>20.2</v>
      </c>
      <c r="V51" s="32">
        <f>INDEX('Počty dní'!L:P,MATCH(E51,'Počty dní'!N:N,0),4)</f>
        <v>112</v>
      </c>
      <c r="W51" s="33">
        <f t="shared" ref="W51:W66" si="36">V51*U51</f>
        <v>2262.4</v>
      </c>
    </row>
    <row r="52" spans="1:23" ht="15" customHeight="1" x14ac:dyDescent="0.25">
      <c r="A52" s="171">
        <v>208</v>
      </c>
      <c r="B52" s="35">
        <v>2208</v>
      </c>
      <c r="C52" s="225" t="s">
        <v>59</v>
      </c>
      <c r="D52" s="230"/>
      <c r="E52" s="98" t="str">
        <f t="shared" si="30"/>
        <v>6+</v>
      </c>
      <c r="F52" s="35" t="s">
        <v>124</v>
      </c>
      <c r="G52" s="35">
        <v>101</v>
      </c>
      <c r="H52" s="35" t="str">
        <f t="shared" si="31"/>
        <v>XXX151/101</v>
      </c>
      <c r="I52" s="103" t="s">
        <v>65</v>
      </c>
      <c r="J52" s="103" t="s">
        <v>65</v>
      </c>
      <c r="K52" s="99">
        <v>0.31805555555555554</v>
      </c>
      <c r="L52" s="138">
        <v>0.31944444444444448</v>
      </c>
      <c r="M52" s="35" t="s">
        <v>21</v>
      </c>
      <c r="N52" s="138">
        <v>0.33194444444444443</v>
      </c>
      <c r="O52" s="35" t="s">
        <v>49</v>
      </c>
      <c r="P52" s="35" t="str">
        <f t="shared" si="32"/>
        <v>OK</v>
      </c>
      <c r="Q52" s="36">
        <f t="shared" si="33"/>
        <v>1.2499999999999956E-2</v>
      </c>
      <c r="R52" s="36">
        <f t="shared" si="34"/>
        <v>1.3888888888889395E-3</v>
      </c>
      <c r="S52" s="36">
        <f t="shared" si="35"/>
        <v>1.3888888888888895E-2</v>
      </c>
      <c r="T52" s="36">
        <f t="shared" ref="T52:T66" si="37">K52-N51</f>
        <v>1.3888888888888895E-2</v>
      </c>
      <c r="U52" s="35">
        <v>7.4</v>
      </c>
      <c r="V52" s="35">
        <f>INDEX('Počty dní'!L:P,MATCH(E52,'Počty dní'!N:N,0),4)</f>
        <v>112</v>
      </c>
      <c r="W52" s="65">
        <f t="shared" si="36"/>
        <v>828.80000000000007</v>
      </c>
    </row>
    <row r="53" spans="1:23" ht="15" customHeight="1" x14ac:dyDescent="0.25">
      <c r="A53" s="171">
        <v>208</v>
      </c>
      <c r="B53" s="35">
        <v>2208</v>
      </c>
      <c r="C53" s="225" t="s">
        <v>59</v>
      </c>
      <c r="D53" s="230"/>
      <c r="E53" s="98" t="str">
        <f t="shared" si="30"/>
        <v>6+</v>
      </c>
      <c r="F53" s="35" t="s">
        <v>124</v>
      </c>
      <c r="G53" s="35">
        <v>102</v>
      </c>
      <c r="H53" s="35" t="str">
        <f t="shared" si="31"/>
        <v>XXX151/102</v>
      </c>
      <c r="I53" s="103" t="s">
        <v>65</v>
      </c>
      <c r="J53" s="103" t="s">
        <v>65</v>
      </c>
      <c r="K53" s="99">
        <v>0.33194444444444443</v>
      </c>
      <c r="L53" s="138">
        <v>0.33333333333333331</v>
      </c>
      <c r="M53" s="35" t="s">
        <v>49</v>
      </c>
      <c r="N53" s="138">
        <v>0.34583333333333338</v>
      </c>
      <c r="O53" s="35" t="s">
        <v>21</v>
      </c>
      <c r="P53" s="35" t="str">
        <f t="shared" si="32"/>
        <v>OK</v>
      </c>
      <c r="Q53" s="36">
        <f t="shared" si="33"/>
        <v>1.2500000000000067E-2</v>
      </c>
      <c r="R53" s="36">
        <f t="shared" si="34"/>
        <v>1.388888888888884E-3</v>
      </c>
      <c r="S53" s="36">
        <f t="shared" si="35"/>
        <v>1.3888888888888951E-2</v>
      </c>
      <c r="T53" s="36">
        <f t="shared" si="37"/>
        <v>0</v>
      </c>
      <c r="U53" s="35">
        <v>7.4</v>
      </c>
      <c r="V53" s="35">
        <f>INDEX('Počty dní'!L:P,MATCH(E53,'Počty dní'!N:N,0),4)</f>
        <v>112</v>
      </c>
      <c r="W53" s="65">
        <f t="shared" si="36"/>
        <v>828.80000000000007</v>
      </c>
    </row>
    <row r="54" spans="1:23" ht="15" customHeight="1" x14ac:dyDescent="0.25">
      <c r="A54" s="171">
        <v>208</v>
      </c>
      <c r="B54" s="35">
        <v>2208</v>
      </c>
      <c r="C54" s="225" t="s">
        <v>59</v>
      </c>
      <c r="D54" s="225"/>
      <c r="E54" s="98" t="str">
        <f t="shared" si="30"/>
        <v>6+</v>
      </c>
      <c r="F54" s="34" t="s">
        <v>128</v>
      </c>
      <c r="G54" s="34">
        <v>101</v>
      </c>
      <c r="H54" s="34" t="str">
        <f t="shared" si="31"/>
        <v>XXX157/101</v>
      </c>
      <c r="I54" s="103" t="s">
        <v>65</v>
      </c>
      <c r="J54" s="103" t="s">
        <v>65</v>
      </c>
      <c r="K54" s="176">
        <v>0.3576388888888889</v>
      </c>
      <c r="L54" s="36">
        <v>0.3611111111111111</v>
      </c>
      <c r="M54" s="102" t="s">
        <v>21</v>
      </c>
      <c r="N54" s="36">
        <v>0.38750000000000001</v>
      </c>
      <c r="O54" s="233" t="s">
        <v>75</v>
      </c>
      <c r="P54" s="35" t="str">
        <f t="shared" si="32"/>
        <v>OK</v>
      </c>
      <c r="Q54" s="36">
        <f t="shared" si="33"/>
        <v>2.6388888888888906E-2</v>
      </c>
      <c r="R54" s="36">
        <f t="shared" si="34"/>
        <v>3.4722222222222099E-3</v>
      </c>
      <c r="S54" s="36">
        <f t="shared" si="35"/>
        <v>2.9861111111111116E-2</v>
      </c>
      <c r="T54" s="36">
        <f t="shared" si="37"/>
        <v>1.1805555555555514E-2</v>
      </c>
      <c r="U54" s="35">
        <v>20.2</v>
      </c>
      <c r="V54" s="35">
        <f>INDEX('Počty dní'!L:P,MATCH(E54,'Počty dní'!N:N,0),4)</f>
        <v>112</v>
      </c>
      <c r="W54" s="65">
        <f t="shared" si="36"/>
        <v>2262.4</v>
      </c>
    </row>
    <row r="55" spans="1:23" ht="15" customHeight="1" x14ac:dyDescent="0.25">
      <c r="A55" s="171">
        <v>208</v>
      </c>
      <c r="B55" s="35">
        <v>2208</v>
      </c>
      <c r="C55" s="225" t="s">
        <v>58</v>
      </c>
      <c r="D55" s="225"/>
      <c r="E55" s="98" t="str">
        <f t="shared" si="30"/>
        <v>+</v>
      </c>
      <c r="F55" s="34" t="s">
        <v>129</v>
      </c>
      <c r="G55" s="34">
        <v>104</v>
      </c>
      <c r="H55" s="34" t="str">
        <f t="shared" si="31"/>
        <v>XXX158/104</v>
      </c>
      <c r="I55" s="103" t="s">
        <v>65</v>
      </c>
      <c r="J55" s="103" t="s">
        <v>65</v>
      </c>
      <c r="K55" s="176">
        <v>0.38750000000000001</v>
      </c>
      <c r="L55" s="36">
        <v>0.3888888888888889</v>
      </c>
      <c r="M55" s="233" t="s">
        <v>75</v>
      </c>
      <c r="N55" s="36">
        <v>0.40833333333333338</v>
      </c>
      <c r="O55" s="234" t="s">
        <v>82</v>
      </c>
      <c r="P55" s="35" t="str">
        <f t="shared" si="32"/>
        <v>OK</v>
      </c>
      <c r="Q55" s="36">
        <f t="shared" si="33"/>
        <v>1.9444444444444486E-2</v>
      </c>
      <c r="R55" s="36">
        <f t="shared" si="34"/>
        <v>1.388888888888884E-3</v>
      </c>
      <c r="S55" s="36">
        <f t="shared" si="35"/>
        <v>2.083333333333337E-2</v>
      </c>
      <c r="T55" s="36">
        <f t="shared" si="37"/>
        <v>0</v>
      </c>
      <c r="U55" s="35">
        <v>17.3</v>
      </c>
      <c r="V55" s="35">
        <f>INDEX('Počty dní'!L:P,MATCH(E55,'Počty dní'!N:N,0),4)</f>
        <v>60</v>
      </c>
      <c r="W55" s="65">
        <f t="shared" si="36"/>
        <v>1038</v>
      </c>
    </row>
    <row r="56" spans="1:23" ht="15" customHeight="1" x14ac:dyDescent="0.25">
      <c r="A56" s="171">
        <v>208</v>
      </c>
      <c r="B56" s="35">
        <v>2208</v>
      </c>
      <c r="C56" s="225" t="s">
        <v>58</v>
      </c>
      <c r="D56" s="225"/>
      <c r="E56" s="98" t="str">
        <f t="shared" si="30"/>
        <v>+</v>
      </c>
      <c r="F56" s="35" t="s">
        <v>72</v>
      </c>
      <c r="G56" s="35"/>
      <c r="H56" s="35" t="str">
        <f t="shared" si="31"/>
        <v>přejezd/</v>
      </c>
      <c r="I56" s="103"/>
      <c r="J56" s="103" t="s">
        <v>65</v>
      </c>
      <c r="K56" s="176">
        <v>0.40833333333333338</v>
      </c>
      <c r="L56" s="36">
        <v>0.40833333333333338</v>
      </c>
      <c r="M56" s="234" t="s">
        <v>82</v>
      </c>
      <c r="N56" s="36">
        <v>0.41666666666666669</v>
      </c>
      <c r="O56" s="233" t="s">
        <v>75</v>
      </c>
      <c r="P56" s="35" t="str">
        <f t="shared" si="32"/>
        <v>OK</v>
      </c>
      <c r="Q56" s="36">
        <f t="shared" si="33"/>
        <v>8.3333333333333037E-3</v>
      </c>
      <c r="R56" s="36">
        <f t="shared" si="34"/>
        <v>0</v>
      </c>
      <c r="S56" s="36">
        <f t="shared" si="35"/>
        <v>8.3333333333333037E-3</v>
      </c>
      <c r="T56" s="36">
        <f t="shared" si="37"/>
        <v>0</v>
      </c>
      <c r="U56" s="35">
        <v>0</v>
      </c>
      <c r="V56" s="35">
        <f>INDEX('Počty dní'!L:P,MATCH(E56,'Počty dní'!N:N,0),4)</f>
        <v>60</v>
      </c>
      <c r="W56" s="65">
        <f t="shared" si="36"/>
        <v>0</v>
      </c>
    </row>
    <row r="57" spans="1:23" ht="15" customHeight="1" x14ac:dyDescent="0.25">
      <c r="A57" s="171">
        <v>208</v>
      </c>
      <c r="B57" s="35">
        <v>2208</v>
      </c>
      <c r="C57" s="225" t="s">
        <v>59</v>
      </c>
      <c r="D57" s="225"/>
      <c r="E57" s="98" t="str">
        <f t="shared" si="30"/>
        <v>6+</v>
      </c>
      <c r="F57" s="34" t="s">
        <v>128</v>
      </c>
      <c r="G57" s="34">
        <v>104</v>
      </c>
      <c r="H57" s="34" t="str">
        <f t="shared" si="31"/>
        <v>XXX157/104</v>
      </c>
      <c r="I57" s="103" t="s">
        <v>65</v>
      </c>
      <c r="J57" s="103" t="s">
        <v>65</v>
      </c>
      <c r="K57" s="176">
        <v>0.4291666666666667</v>
      </c>
      <c r="L57" s="36">
        <v>0.43055555555555558</v>
      </c>
      <c r="M57" s="233" t="s">
        <v>75</v>
      </c>
      <c r="N57" s="36">
        <v>0.45694444444444443</v>
      </c>
      <c r="O57" s="102" t="s">
        <v>21</v>
      </c>
      <c r="P57" s="35" t="str">
        <f t="shared" si="32"/>
        <v>OK</v>
      </c>
      <c r="Q57" s="36">
        <f t="shared" si="33"/>
        <v>2.6388888888888851E-2</v>
      </c>
      <c r="R57" s="36">
        <f t="shared" si="34"/>
        <v>1.388888888888884E-3</v>
      </c>
      <c r="S57" s="36">
        <f t="shared" si="35"/>
        <v>2.7777777777777735E-2</v>
      </c>
      <c r="T57" s="36">
        <f t="shared" si="37"/>
        <v>1.2500000000000011E-2</v>
      </c>
      <c r="U57" s="35">
        <v>20.2</v>
      </c>
      <c r="V57" s="35">
        <f>INDEX('Počty dní'!L:P,MATCH(E57,'Počty dní'!N:N,0),4)</f>
        <v>112</v>
      </c>
      <c r="W57" s="65">
        <f t="shared" si="36"/>
        <v>2262.4</v>
      </c>
    </row>
    <row r="58" spans="1:23" ht="15" customHeight="1" x14ac:dyDescent="0.25">
      <c r="A58" s="171">
        <v>208</v>
      </c>
      <c r="B58" s="35">
        <v>2208</v>
      </c>
      <c r="C58" s="225" t="s">
        <v>59</v>
      </c>
      <c r="D58" s="225"/>
      <c r="E58" s="98" t="str">
        <f t="shared" si="30"/>
        <v>6+</v>
      </c>
      <c r="F58" s="35" t="s">
        <v>124</v>
      </c>
      <c r="G58" s="35">
        <v>103</v>
      </c>
      <c r="H58" s="35" t="str">
        <f t="shared" si="31"/>
        <v>XXX151/103</v>
      </c>
      <c r="I58" s="103" t="s">
        <v>65</v>
      </c>
      <c r="J58" s="103" t="s">
        <v>65</v>
      </c>
      <c r="K58" s="99">
        <v>0.48472222222222222</v>
      </c>
      <c r="L58" s="138">
        <v>0.4861111111111111</v>
      </c>
      <c r="M58" s="35" t="s">
        <v>21</v>
      </c>
      <c r="N58" s="138">
        <v>0.49861111111111112</v>
      </c>
      <c r="O58" s="35" t="s">
        <v>49</v>
      </c>
      <c r="P58" s="35" t="str">
        <f t="shared" si="32"/>
        <v>OK</v>
      </c>
      <c r="Q58" s="36">
        <f t="shared" si="33"/>
        <v>1.2500000000000011E-2</v>
      </c>
      <c r="R58" s="36">
        <f t="shared" si="34"/>
        <v>1.388888888888884E-3</v>
      </c>
      <c r="S58" s="36">
        <f t="shared" si="35"/>
        <v>1.3888888888888895E-2</v>
      </c>
      <c r="T58" s="36">
        <f t="shared" si="37"/>
        <v>2.777777777777779E-2</v>
      </c>
      <c r="U58" s="35">
        <v>7.4</v>
      </c>
      <c r="V58" s="35">
        <f>INDEX('Počty dní'!L:P,MATCH(E58,'Počty dní'!N:N,0),4)</f>
        <v>112</v>
      </c>
      <c r="W58" s="65">
        <f t="shared" si="36"/>
        <v>828.80000000000007</v>
      </c>
    </row>
    <row r="59" spans="1:23" ht="15" customHeight="1" x14ac:dyDescent="0.25">
      <c r="A59" s="171">
        <v>208</v>
      </c>
      <c r="B59" s="35">
        <v>2208</v>
      </c>
      <c r="C59" s="225" t="s">
        <v>59</v>
      </c>
      <c r="D59" s="230"/>
      <c r="E59" s="98" t="str">
        <f t="shared" si="30"/>
        <v>6+</v>
      </c>
      <c r="F59" s="35" t="s">
        <v>124</v>
      </c>
      <c r="G59" s="35">
        <v>104</v>
      </c>
      <c r="H59" s="35" t="str">
        <f t="shared" si="31"/>
        <v>XXX151/104</v>
      </c>
      <c r="I59" s="103" t="s">
        <v>65</v>
      </c>
      <c r="J59" s="103" t="s">
        <v>65</v>
      </c>
      <c r="K59" s="99">
        <v>0.49861111111111112</v>
      </c>
      <c r="L59" s="138">
        <v>0.5</v>
      </c>
      <c r="M59" s="35" t="s">
        <v>49</v>
      </c>
      <c r="N59" s="138">
        <v>0.51250000000000007</v>
      </c>
      <c r="O59" s="35" t="s">
        <v>21</v>
      </c>
      <c r="P59" s="35" t="str">
        <f t="shared" si="32"/>
        <v>OK</v>
      </c>
      <c r="Q59" s="36">
        <f t="shared" si="33"/>
        <v>1.2500000000000067E-2</v>
      </c>
      <c r="R59" s="36">
        <f t="shared" si="34"/>
        <v>1.388888888888884E-3</v>
      </c>
      <c r="S59" s="36">
        <f t="shared" si="35"/>
        <v>1.3888888888888951E-2</v>
      </c>
      <c r="T59" s="36">
        <f t="shared" si="37"/>
        <v>0</v>
      </c>
      <c r="U59" s="35">
        <v>7.4</v>
      </c>
      <c r="V59" s="35">
        <f>INDEX('Počty dní'!L:P,MATCH(E59,'Počty dní'!N:N,0),4)</f>
        <v>112</v>
      </c>
      <c r="W59" s="65">
        <f t="shared" si="36"/>
        <v>828.80000000000007</v>
      </c>
    </row>
    <row r="60" spans="1:23" ht="15" customHeight="1" x14ac:dyDescent="0.25">
      <c r="A60" s="171">
        <v>208</v>
      </c>
      <c r="B60" s="35">
        <v>2208</v>
      </c>
      <c r="C60" s="225" t="s">
        <v>59</v>
      </c>
      <c r="D60" s="225"/>
      <c r="E60" s="98" t="str">
        <f t="shared" si="30"/>
        <v>6+</v>
      </c>
      <c r="F60" s="34" t="s">
        <v>128</v>
      </c>
      <c r="G60" s="34">
        <v>103</v>
      </c>
      <c r="H60" s="34" t="str">
        <f t="shared" si="31"/>
        <v>XXX157/103</v>
      </c>
      <c r="I60" s="103" t="s">
        <v>65</v>
      </c>
      <c r="J60" s="103" t="s">
        <v>65</v>
      </c>
      <c r="K60" s="176">
        <v>0.53472222222222221</v>
      </c>
      <c r="L60" s="36">
        <v>0.53819444444444442</v>
      </c>
      <c r="M60" s="233" t="s">
        <v>21</v>
      </c>
      <c r="N60" s="36">
        <v>0.56458333333333333</v>
      </c>
      <c r="O60" s="102" t="s">
        <v>75</v>
      </c>
      <c r="P60" s="35" t="str">
        <f t="shared" si="32"/>
        <v>OK</v>
      </c>
      <c r="Q60" s="36">
        <f t="shared" si="33"/>
        <v>2.6388888888888906E-2</v>
      </c>
      <c r="R60" s="36">
        <f t="shared" si="34"/>
        <v>3.4722222222222099E-3</v>
      </c>
      <c r="S60" s="36">
        <f t="shared" si="35"/>
        <v>2.9861111111111116E-2</v>
      </c>
      <c r="T60" s="36">
        <f t="shared" si="37"/>
        <v>2.2222222222222143E-2</v>
      </c>
      <c r="U60" s="35">
        <v>20.2</v>
      </c>
      <c r="V60" s="35">
        <f>INDEX('Počty dní'!L:P,MATCH(E60,'Počty dní'!N:N,0),4)</f>
        <v>112</v>
      </c>
      <c r="W60" s="65">
        <f t="shared" si="36"/>
        <v>2262.4</v>
      </c>
    </row>
    <row r="61" spans="1:23" ht="15" customHeight="1" x14ac:dyDescent="0.25">
      <c r="A61" s="171">
        <v>208</v>
      </c>
      <c r="B61" s="35">
        <v>2208</v>
      </c>
      <c r="C61" s="225" t="s">
        <v>59</v>
      </c>
      <c r="D61" s="225"/>
      <c r="E61" s="98" t="str">
        <f t="shared" si="30"/>
        <v>6+</v>
      </c>
      <c r="F61" s="34" t="s">
        <v>128</v>
      </c>
      <c r="G61" s="34">
        <v>106</v>
      </c>
      <c r="H61" s="34" t="str">
        <f t="shared" si="31"/>
        <v>XXX157/106</v>
      </c>
      <c r="I61" s="103" t="s">
        <v>65</v>
      </c>
      <c r="J61" s="103" t="s">
        <v>65</v>
      </c>
      <c r="K61" s="176">
        <v>0.59583333333333333</v>
      </c>
      <c r="L61" s="36">
        <v>0.59722222222222221</v>
      </c>
      <c r="M61" s="233" t="s">
        <v>75</v>
      </c>
      <c r="N61" s="36">
        <v>0.62361111111111112</v>
      </c>
      <c r="O61" s="102" t="s">
        <v>21</v>
      </c>
      <c r="P61" s="35" t="str">
        <f t="shared" si="32"/>
        <v>OK</v>
      </c>
      <c r="Q61" s="36">
        <f t="shared" si="33"/>
        <v>2.6388888888888906E-2</v>
      </c>
      <c r="R61" s="36">
        <f t="shared" si="34"/>
        <v>1.388888888888884E-3</v>
      </c>
      <c r="S61" s="36">
        <f t="shared" si="35"/>
        <v>2.777777777777779E-2</v>
      </c>
      <c r="T61" s="36">
        <f t="shared" si="37"/>
        <v>3.125E-2</v>
      </c>
      <c r="U61" s="35">
        <v>20.2</v>
      </c>
      <c r="V61" s="35">
        <f>INDEX('Počty dní'!L:P,MATCH(E61,'Počty dní'!N:N,0),4)</f>
        <v>112</v>
      </c>
      <c r="W61" s="65">
        <f t="shared" si="36"/>
        <v>2262.4</v>
      </c>
    </row>
    <row r="62" spans="1:23" ht="15" customHeight="1" x14ac:dyDescent="0.25">
      <c r="A62" s="171">
        <v>208</v>
      </c>
      <c r="B62" s="35">
        <v>2208</v>
      </c>
      <c r="C62" s="225" t="s">
        <v>59</v>
      </c>
      <c r="D62" s="225"/>
      <c r="E62" s="98" t="str">
        <f t="shared" si="30"/>
        <v>6+</v>
      </c>
      <c r="F62" s="34" t="s">
        <v>128</v>
      </c>
      <c r="G62" s="34">
        <v>105</v>
      </c>
      <c r="H62" s="34" t="str">
        <f t="shared" si="31"/>
        <v>XXX157/105</v>
      </c>
      <c r="I62" s="103" t="s">
        <v>65</v>
      </c>
      <c r="J62" s="103" t="s">
        <v>65</v>
      </c>
      <c r="K62" s="176">
        <v>0.70138888888888884</v>
      </c>
      <c r="L62" s="36">
        <v>0.70486111111111116</v>
      </c>
      <c r="M62" s="233" t="s">
        <v>21</v>
      </c>
      <c r="N62" s="36">
        <v>0.73125000000000007</v>
      </c>
      <c r="O62" s="102" t="s">
        <v>75</v>
      </c>
      <c r="P62" s="35" t="str">
        <f t="shared" si="32"/>
        <v>OK</v>
      </c>
      <c r="Q62" s="36">
        <f t="shared" si="33"/>
        <v>2.6388888888888906E-2</v>
      </c>
      <c r="R62" s="36">
        <f t="shared" si="34"/>
        <v>3.4722222222223209E-3</v>
      </c>
      <c r="S62" s="36">
        <f t="shared" si="35"/>
        <v>2.9861111111111227E-2</v>
      </c>
      <c r="T62" s="36">
        <f t="shared" si="37"/>
        <v>7.7777777777777724E-2</v>
      </c>
      <c r="U62" s="35">
        <v>20.2</v>
      </c>
      <c r="V62" s="35">
        <f>INDEX('Počty dní'!L:P,MATCH(E62,'Počty dní'!N:N,0),4)</f>
        <v>112</v>
      </c>
      <c r="W62" s="65">
        <f t="shared" si="36"/>
        <v>2262.4</v>
      </c>
    </row>
    <row r="63" spans="1:23" ht="15" customHeight="1" x14ac:dyDescent="0.25">
      <c r="A63" s="171">
        <v>208</v>
      </c>
      <c r="B63" s="35">
        <v>2208</v>
      </c>
      <c r="C63" s="225" t="s">
        <v>59</v>
      </c>
      <c r="D63" s="225"/>
      <c r="E63" s="98" t="str">
        <f t="shared" si="30"/>
        <v>6+</v>
      </c>
      <c r="F63" s="34" t="s">
        <v>128</v>
      </c>
      <c r="G63" s="34">
        <v>108</v>
      </c>
      <c r="H63" s="34" t="str">
        <f t="shared" si="31"/>
        <v>XXX157/108</v>
      </c>
      <c r="I63" s="103" t="s">
        <v>65</v>
      </c>
      <c r="J63" s="103" t="s">
        <v>65</v>
      </c>
      <c r="K63" s="176">
        <v>0.76250000000000007</v>
      </c>
      <c r="L63" s="36">
        <v>0.76388888888888884</v>
      </c>
      <c r="M63" s="233" t="s">
        <v>75</v>
      </c>
      <c r="N63" s="36">
        <v>0.79027777777777775</v>
      </c>
      <c r="O63" s="102" t="s">
        <v>21</v>
      </c>
      <c r="P63" s="35" t="str">
        <f t="shared" si="32"/>
        <v>OK</v>
      </c>
      <c r="Q63" s="36">
        <f t="shared" si="33"/>
        <v>2.6388888888888906E-2</v>
      </c>
      <c r="R63" s="36">
        <f t="shared" si="34"/>
        <v>1.3888888888887729E-3</v>
      </c>
      <c r="S63" s="36">
        <f t="shared" si="35"/>
        <v>2.7777777777777679E-2</v>
      </c>
      <c r="T63" s="36">
        <f t="shared" si="37"/>
        <v>3.125E-2</v>
      </c>
      <c r="U63" s="35">
        <v>20.2</v>
      </c>
      <c r="V63" s="35">
        <f>INDEX('Počty dní'!L:P,MATCH(E63,'Počty dní'!N:N,0),4)</f>
        <v>112</v>
      </c>
      <c r="W63" s="65">
        <f t="shared" si="36"/>
        <v>2262.4</v>
      </c>
    </row>
    <row r="64" spans="1:23" ht="15" customHeight="1" x14ac:dyDescent="0.25">
      <c r="A64" s="171">
        <v>208</v>
      </c>
      <c r="B64" s="35">
        <v>2208</v>
      </c>
      <c r="C64" s="225" t="s">
        <v>59</v>
      </c>
      <c r="D64" s="230"/>
      <c r="E64" s="98" t="str">
        <f t="shared" si="30"/>
        <v>6+</v>
      </c>
      <c r="F64" s="35" t="s">
        <v>124</v>
      </c>
      <c r="G64" s="35">
        <v>107</v>
      </c>
      <c r="H64" s="35" t="str">
        <f t="shared" si="31"/>
        <v>XXX151/107</v>
      </c>
      <c r="I64" s="103" t="s">
        <v>65</v>
      </c>
      <c r="J64" s="103" t="s">
        <v>65</v>
      </c>
      <c r="K64" s="99">
        <v>0.81805555555555554</v>
      </c>
      <c r="L64" s="138">
        <v>0.81944444444444453</v>
      </c>
      <c r="M64" s="35" t="s">
        <v>21</v>
      </c>
      <c r="N64" s="138">
        <v>0.83194444444444438</v>
      </c>
      <c r="O64" s="35" t="s">
        <v>49</v>
      </c>
      <c r="P64" s="35" t="str">
        <f t="shared" si="32"/>
        <v>OK</v>
      </c>
      <c r="Q64" s="36">
        <f t="shared" si="33"/>
        <v>1.2499999999999845E-2</v>
      </c>
      <c r="R64" s="36">
        <f t="shared" si="34"/>
        <v>1.388888888888995E-3</v>
      </c>
      <c r="S64" s="36">
        <f t="shared" si="35"/>
        <v>1.388888888888884E-2</v>
      </c>
      <c r="T64" s="36">
        <f t="shared" si="37"/>
        <v>2.777777777777779E-2</v>
      </c>
      <c r="U64" s="35">
        <v>7.4</v>
      </c>
      <c r="V64" s="35">
        <f>INDEX('Počty dní'!L:P,MATCH(E64,'Počty dní'!N:N,0),4)</f>
        <v>112</v>
      </c>
      <c r="W64" s="65">
        <f t="shared" si="36"/>
        <v>828.80000000000007</v>
      </c>
    </row>
    <row r="65" spans="1:23" ht="15" customHeight="1" x14ac:dyDescent="0.25">
      <c r="A65" s="171">
        <v>208</v>
      </c>
      <c r="B65" s="35">
        <v>2208</v>
      </c>
      <c r="C65" s="225" t="s">
        <v>59</v>
      </c>
      <c r="D65" s="230"/>
      <c r="E65" s="98" t="str">
        <f t="shared" si="30"/>
        <v>6+</v>
      </c>
      <c r="F65" s="35" t="s">
        <v>124</v>
      </c>
      <c r="G65" s="35">
        <v>108</v>
      </c>
      <c r="H65" s="35" t="str">
        <f t="shared" si="31"/>
        <v>XXX151/108</v>
      </c>
      <c r="I65" s="103" t="s">
        <v>65</v>
      </c>
      <c r="J65" s="103" t="s">
        <v>65</v>
      </c>
      <c r="K65" s="99">
        <v>0.83194444444444438</v>
      </c>
      <c r="L65" s="138">
        <v>0.83333333333333337</v>
      </c>
      <c r="M65" s="35" t="s">
        <v>49</v>
      </c>
      <c r="N65" s="138">
        <v>0.84583333333333333</v>
      </c>
      <c r="O65" s="35" t="s">
        <v>21</v>
      </c>
      <c r="P65" s="35" t="str">
        <f t="shared" si="32"/>
        <v>OK</v>
      </c>
      <c r="Q65" s="36">
        <f t="shared" si="33"/>
        <v>1.2499999999999956E-2</v>
      </c>
      <c r="R65" s="36">
        <f t="shared" si="34"/>
        <v>1.388888888888995E-3</v>
      </c>
      <c r="S65" s="36">
        <f t="shared" si="35"/>
        <v>1.3888888888888951E-2</v>
      </c>
      <c r="T65" s="36">
        <f t="shared" si="37"/>
        <v>0</v>
      </c>
      <c r="U65" s="35">
        <v>7.4</v>
      </c>
      <c r="V65" s="35">
        <f>INDEX('Počty dní'!L:P,MATCH(E65,'Počty dní'!N:N,0),4)</f>
        <v>112</v>
      </c>
      <c r="W65" s="65">
        <f t="shared" si="36"/>
        <v>828.80000000000007</v>
      </c>
    </row>
    <row r="66" spans="1:23" ht="15" customHeight="1" thickBot="1" x14ac:dyDescent="0.3">
      <c r="A66" s="172">
        <v>208</v>
      </c>
      <c r="B66" s="37">
        <v>2208</v>
      </c>
      <c r="C66" s="226" t="s">
        <v>59</v>
      </c>
      <c r="D66" s="235"/>
      <c r="E66" s="110" t="str">
        <f t="shared" si="30"/>
        <v>6+</v>
      </c>
      <c r="F66" s="75" t="s">
        <v>128</v>
      </c>
      <c r="G66" s="75">
        <v>107</v>
      </c>
      <c r="H66" s="75" t="str">
        <f t="shared" si="31"/>
        <v>XXX157/107</v>
      </c>
      <c r="I66" s="151" t="s">
        <v>65</v>
      </c>
      <c r="J66" s="151" t="s">
        <v>65</v>
      </c>
      <c r="K66" s="181">
        <v>0.85763888888888884</v>
      </c>
      <c r="L66" s="68">
        <v>0.86111111111111116</v>
      </c>
      <c r="M66" s="37" t="s">
        <v>21</v>
      </c>
      <c r="N66" s="68">
        <v>0.88750000000000007</v>
      </c>
      <c r="O66" s="113" t="s">
        <v>75</v>
      </c>
      <c r="P66" s="240"/>
      <c r="Q66" s="68">
        <f t="shared" si="33"/>
        <v>2.6388888888888906E-2</v>
      </c>
      <c r="R66" s="68">
        <f t="shared" si="34"/>
        <v>3.4722222222223209E-3</v>
      </c>
      <c r="S66" s="68">
        <f t="shared" si="35"/>
        <v>2.9861111111111227E-2</v>
      </c>
      <c r="T66" s="68">
        <f t="shared" si="37"/>
        <v>1.1805555555555514E-2</v>
      </c>
      <c r="U66" s="37">
        <v>20.2</v>
      </c>
      <c r="V66" s="37">
        <f>INDEX('Počty dní'!L:P,MATCH(E66,'Počty dní'!N:N,0),4)</f>
        <v>112</v>
      </c>
      <c r="W66" s="69">
        <f t="shared" si="36"/>
        <v>2262.4</v>
      </c>
    </row>
    <row r="67" spans="1:23" ht="15" customHeight="1" thickBot="1" x14ac:dyDescent="0.3">
      <c r="A67" s="115" t="str">
        <f ca="1">CONCATENATE(INDIRECT("R[-3]C[0]",FALSE),"celkem")</f>
        <v>208celkem</v>
      </c>
      <c r="B67" s="70"/>
      <c r="C67" s="70" t="str">
        <f ca="1">INDIRECT("R[-1]C[12]",FALSE)</f>
        <v>Přibyslav,,Bechyňovo nám.</v>
      </c>
      <c r="D67" s="80"/>
      <c r="E67" s="70"/>
      <c r="F67" s="80"/>
      <c r="G67" s="70"/>
      <c r="H67" s="116"/>
      <c r="I67" s="117"/>
      <c r="J67" s="118" t="str">
        <f ca="1">INDIRECT("R[-3]C[0]",FALSE)</f>
        <v>S</v>
      </c>
      <c r="K67" s="119"/>
      <c r="L67" s="227"/>
      <c r="M67" s="121"/>
      <c r="N67" s="227"/>
      <c r="O67" s="122"/>
      <c r="P67" s="70"/>
      <c r="Q67" s="78">
        <f>SUM(Q51:Q66)</f>
        <v>0.31388888888888883</v>
      </c>
      <c r="R67" s="71">
        <f>SUM(R51:R66)</f>
        <v>2.9166666666667007E-2</v>
      </c>
      <c r="S67" s="71">
        <f>SUM(S51:S66)</f>
        <v>0.34305555555555584</v>
      </c>
      <c r="T67" s="71">
        <f>SUM(T51:T66)</f>
        <v>0.26805555555555538</v>
      </c>
      <c r="U67" s="72">
        <f>SUM(U51:U66)</f>
        <v>223.29999999999998</v>
      </c>
      <c r="V67" s="73"/>
      <c r="W67" s="74">
        <f>SUM(W51:W66)</f>
        <v>24110</v>
      </c>
    </row>
    <row r="68" spans="1:23" ht="15" customHeight="1" x14ac:dyDescent="0.25">
      <c r="A68" s="123"/>
      <c r="C68" s="28"/>
      <c r="D68" s="28"/>
      <c r="F68" s="29"/>
      <c r="H68" s="124"/>
      <c r="I68" s="125"/>
      <c r="J68" s="126"/>
      <c r="K68" s="38"/>
      <c r="L68" s="236"/>
      <c r="M68" s="88"/>
      <c r="N68" s="236"/>
      <c r="O68" s="128"/>
      <c r="Q68" s="39"/>
      <c r="R68" s="40"/>
      <c r="S68" s="40"/>
      <c r="T68" s="40"/>
      <c r="U68" s="41"/>
      <c r="W68" s="41"/>
    </row>
    <row r="69" spans="1:23" ht="15" customHeight="1" thickBot="1" x14ac:dyDescent="0.3">
      <c r="C69" s="228"/>
      <c r="E69" s="43"/>
      <c r="K69" s="88"/>
      <c r="L69" s="187"/>
      <c r="N69" s="187"/>
      <c r="W69" s="43"/>
    </row>
    <row r="70" spans="1:23" ht="15" customHeight="1" x14ac:dyDescent="0.25">
      <c r="A70" s="89">
        <v>211</v>
      </c>
      <c r="B70" s="32">
        <v>2211</v>
      </c>
      <c r="C70" s="237" t="s">
        <v>58</v>
      </c>
      <c r="D70" s="237"/>
      <c r="E70" s="91" t="str">
        <f t="shared" ref="E70:E81" si="38">CONCATENATE(C70,D70)</f>
        <v>+</v>
      </c>
      <c r="F70" s="32" t="s">
        <v>112</v>
      </c>
      <c r="G70" s="32">
        <v>103</v>
      </c>
      <c r="H70" s="32" t="str">
        <f t="shared" ref="H70:H81" si="39">CONCATENATE(F70,"/",G70)</f>
        <v>XXX136/103</v>
      </c>
      <c r="I70" s="90" t="s">
        <v>65</v>
      </c>
      <c r="J70" s="90" t="s">
        <v>64</v>
      </c>
      <c r="K70" s="92">
        <v>0.33263888888888887</v>
      </c>
      <c r="L70" s="146">
        <v>0.33333333333333331</v>
      </c>
      <c r="M70" s="32" t="s">
        <v>19</v>
      </c>
      <c r="N70" s="146">
        <v>0.33819444444444446</v>
      </c>
      <c r="O70" s="32" t="s">
        <v>57</v>
      </c>
      <c r="P70" s="32" t="str">
        <f t="shared" ref="P70:P80" si="40">IF(M71=O70,"OK","POZOR")</f>
        <v>OK</v>
      </c>
      <c r="Q70" s="67">
        <f t="shared" ref="Q70:Q81" si="41">IF(ISNUMBER(G70),N70-L70,IF(F70="přejezd",N70-L70,0))</f>
        <v>4.8611111111111494E-3</v>
      </c>
      <c r="R70" s="67">
        <f t="shared" ref="R70:R81" si="42">IF(ISNUMBER(G70),L70-K70,0)</f>
        <v>6.9444444444444198E-4</v>
      </c>
      <c r="S70" s="67">
        <f t="shared" ref="S70:S81" si="43">Q70+R70</f>
        <v>5.5555555555555913E-3</v>
      </c>
      <c r="T70" s="67"/>
      <c r="U70" s="32">
        <v>4.5</v>
      </c>
      <c r="V70" s="32">
        <f>INDEX('Počty dní'!L:P,MATCH(E70,'Počty dní'!N:N,0),4)</f>
        <v>60</v>
      </c>
      <c r="W70" s="33">
        <f t="shared" ref="W70:W81" si="44">V70*U70</f>
        <v>270</v>
      </c>
    </row>
    <row r="71" spans="1:23" ht="15" customHeight="1" x14ac:dyDescent="0.25">
      <c r="A71" s="96">
        <v>211</v>
      </c>
      <c r="B71" s="35">
        <v>2211</v>
      </c>
      <c r="C71" s="230" t="s">
        <v>58</v>
      </c>
      <c r="D71" s="230"/>
      <c r="E71" s="98" t="str">
        <f t="shared" si="38"/>
        <v>+</v>
      </c>
      <c r="F71" s="35" t="s">
        <v>112</v>
      </c>
      <c r="G71" s="35">
        <v>104</v>
      </c>
      <c r="H71" s="35" t="str">
        <f t="shared" si="39"/>
        <v>XXX136/104</v>
      </c>
      <c r="I71" s="97" t="s">
        <v>65</v>
      </c>
      <c r="J71" s="97" t="s">
        <v>64</v>
      </c>
      <c r="K71" s="99">
        <v>0.33819444444444446</v>
      </c>
      <c r="L71" s="138">
        <v>0.33888888888888885</v>
      </c>
      <c r="M71" s="35" t="s">
        <v>57</v>
      </c>
      <c r="N71" s="138">
        <v>0.34652777777777777</v>
      </c>
      <c r="O71" s="35" t="s">
        <v>19</v>
      </c>
      <c r="P71" s="35" t="str">
        <f t="shared" si="40"/>
        <v>OK</v>
      </c>
      <c r="Q71" s="36">
        <f t="shared" si="41"/>
        <v>7.6388888888889173E-3</v>
      </c>
      <c r="R71" s="36">
        <f t="shared" si="42"/>
        <v>6.9444444444438647E-4</v>
      </c>
      <c r="S71" s="36">
        <f t="shared" si="43"/>
        <v>8.3333333333333037E-3</v>
      </c>
      <c r="T71" s="36">
        <f t="shared" ref="T71:T81" si="45">K71-N70</f>
        <v>0</v>
      </c>
      <c r="U71" s="35">
        <v>6.5</v>
      </c>
      <c r="V71" s="35">
        <f>INDEX('Počty dní'!L:P,MATCH(E71,'Počty dní'!N:N,0),4)</f>
        <v>60</v>
      </c>
      <c r="W71" s="65">
        <f t="shared" si="44"/>
        <v>390</v>
      </c>
    </row>
    <row r="72" spans="1:23" ht="15" customHeight="1" x14ac:dyDescent="0.25">
      <c r="A72" s="96">
        <v>211</v>
      </c>
      <c r="B72" s="35">
        <v>2211</v>
      </c>
      <c r="C72" s="230" t="s">
        <v>58</v>
      </c>
      <c r="D72" s="230"/>
      <c r="E72" s="98" t="str">
        <f t="shared" si="38"/>
        <v>+</v>
      </c>
      <c r="F72" s="35" t="s">
        <v>115</v>
      </c>
      <c r="G72" s="35">
        <v>101</v>
      </c>
      <c r="H72" s="35" t="str">
        <f t="shared" si="39"/>
        <v>XXX139/101</v>
      </c>
      <c r="I72" s="97" t="s">
        <v>65</v>
      </c>
      <c r="J72" s="97" t="s">
        <v>64</v>
      </c>
      <c r="K72" s="99">
        <v>0.34652777777777777</v>
      </c>
      <c r="L72" s="138">
        <v>0.34722222222222227</v>
      </c>
      <c r="M72" s="35" t="s">
        <v>19</v>
      </c>
      <c r="N72" s="138">
        <v>0.35000000000000003</v>
      </c>
      <c r="O72" s="238" t="s">
        <v>32</v>
      </c>
      <c r="P72" s="35" t="str">
        <f t="shared" si="40"/>
        <v>OK</v>
      </c>
      <c r="Q72" s="36">
        <f t="shared" si="41"/>
        <v>2.7777777777777679E-3</v>
      </c>
      <c r="R72" s="36">
        <f t="shared" si="42"/>
        <v>6.9444444444449749E-4</v>
      </c>
      <c r="S72" s="36">
        <f t="shared" si="43"/>
        <v>3.4722222222222654E-3</v>
      </c>
      <c r="T72" s="36">
        <f t="shared" si="45"/>
        <v>0</v>
      </c>
      <c r="U72" s="35">
        <v>3.4</v>
      </c>
      <c r="V72" s="35">
        <f>INDEX('Počty dní'!L:P,MATCH(E72,'Počty dní'!N:N,0),4)</f>
        <v>60</v>
      </c>
      <c r="W72" s="65">
        <f t="shared" si="44"/>
        <v>204</v>
      </c>
    </row>
    <row r="73" spans="1:23" ht="15" customHeight="1" x14ac:dyDescent="0.25">
      <c r="A73" s="96">
        <v>211</v>
      </c>
      <c r="B73" s="35">
        <v>2211</v>
      </c>
      <c r="C73" s="230" t="s">
        <v>58</v>
      </c>
      <c r="D73" s="230"/>
      <c r="E73" s="98" t="str">
        <f t="shared" si="38"/>
        <v>+</v>
      </c>
      <c r="F73" s="35" t="s">
        <v>115</v>
      </c>
      <c r="G73" s="35">
        <v>102</v>
      </c>
      <c r="H73" s="35" t="str">
        <f t="shared" si="39"/>
        <v>XXX139/102</v>
      </c>
      <c r="I73" s="97" t="s">
        <v>65</v>
      </c>
      <c r="J73" s="97" t="s">
        <v>64</v>
      </c>
      <c r="K73" s="99">
        <v>0.35000000000000003</v>
      </c>
      <c r="L73" s="138">
        <v>0.35069444444444442</v>
      </c>
      <c r="M73" s="238" t="s">
        <v>32</v>
      </c>
      <c r="N73" s="138">
        <v>0.35347222222222219</v>
      </c>
      <c r="O73" s="35" t="s">
        <v>19</v>
      </c>
      <c r="P73" s="35" t="str">
        <f t="shared" si="40"/>
        <v>OK</v>
      </c>
      <c r="Q73" s="36">
        <f t="shared" si="41"/>
        <v>2.7777777777777679E-3</v>
      </c>
      <c r="R73" s="36">
        <f t="shared" si="42"/>
        <v>6.9444444444438647E-4</v>
      </c>
      <c r="S73" s="36">
        <f t="shared" si="43"/>
        <v>3.4722222222221544E-3</v>
      </c>
      <c r="T73" s="36">
        <f t="shared" si="45"/>
        <v>0</v>
      </c>
      <c r="U73" s="35">
        <v>3.4</v>
      </c>
      <c r="V73" s="35">
        <f>INDEX('Počty dní'!L:P,MATCH(E73,'Počty dní'!N:N,0),4)</f>
        <v>60</v>
      </c>
      <c r="W73" s="65">
        <f t="shared" si="44"/>
        <v>204</v>
      </c>
    </row>
    <row r="74" spans="1:23" ht="15" customHeight="1" x14ac:dyDescent="0.25">
      <c r="A74" s="96">
        <v>211</v>
      </c>
      <c r="B74" s="35">
        <v>2211</v>
      </c>
      <c r="C74" s="230" t="s">
        <v>58</v>
      </c>
      <c r="D74" s="230"/>
      <c r="E74" s="98" t="str">
        <f t="shared" si="38"/>
        <v>+</v>
      </c>
      <c r="F74" s="35" t="s">
        <v>122</v>
      </c>
      <c r="G74" s="35">
        <v>101</v>
      </c>
      <c r="H74" s="35" t="str">
        <f t="shared" si="39"/>
        <v>XXX146/101</v>
      </c>
      <c r="I74" s="97" t="s">
        <v>65</v>
      </c>
      <c r="J74" s="97" t="s">
        <v>64</v>
      </c>
      <c r="K74" s="99">
        <v>0.35347222222222219</v>
      </c>
      <c r="L74" s="138">
        <v>0.35416666666666669</v>
      </c>
      <c r="M74" s="35" t="s">
        <v>19</v>
      </c>
      <c r="N74" s="138">
        <v>0.36041666666666666</v>
      </c>
      <c r="O74" s="35" t="s">
        <v>136</v>
      </c>
      <c r="P74" s="35" t="str">
        <f t="shared" si="40"/>
        <v>OK</v>
      </c>
      <c r="Q74" s="36">
        <f t="shared" si="41"/>
        <v>6.2499999999999778E-3</v>
      </c>
      <c r="R74" s="36">
        <f t="shared" si="42"/>
        <v>6.9444444444449749E-4</v>
      </c>
      <c r="S74" s="36">
        <f t="shared" si="43"/>
        <v>6.9444444444444753E-3</v>
      </c>
      <c r="T74" s="36">
        <f t="shared" si="45"/>
        <v>0</v>
      </c>
      <c r="U74" s="35">
        <v>5.2</v>
      </c>
      <c r="V74" s="35">
        <f>INDEX('Počty dní'!L:P,MATCH(E74,'Počty dní'!N:N,0),4)</f>
        <v>60</v>
      </c>
      <c r="W74" s="65">
        <f t="shared" si="44"/>
        <v>312</v>
      </c>
    </row>
    <row r="75" spans="1:23" ht="15" customHeight="1" x14ac:dyDescent="0.25">
      <c r="A75" s="96">
        <v>211</v>
      </c>
      <c r="B75" s="35">
        <v>2211</v>
      </c>
      <c r="C75" s="230" t="s">
        <v>58</v>
      </c>
      <c r="D75" s="230"/>
      <c r="E75" s="98" t="str">
        <f t="shared" si="38"/>
        <v>+</v>
      </c>
      <c r="F75" s="35" t="s">
        <v>122</v>
      </c>
      <c r="G75" s="35">
        <v>102</v>
      </c>
      <c r="H75" s="35" t="str">
        <f t="shared" si="39"/>
        <v>XXX146/102</v>
      </c>
      <c r="I75" s="97" t="s">
        <v>65</v>
      </c>
      <c r="J75" s="97" t="s">
        <v>64</v>
      </c>
      <c r="K75" s="99">
        <v>0.36041666666666666</v>
      </c>
      <c r="L75" s="138">
        <v>0.3611111111111111</v>
      </c>
      <c r="M75" s="35" t="s">
        <v>136</v>
      </c>
      <c r="N75" s="138">
        <v>0.36805555555555558</v>
      </c>
      <c r="O75" s="35" t="s">
        <v>19</v>
      </c>
      <c r="P75" s="35" t="str">
        <f t="shared" si="40"/>
        <v>OK</v>
      </c>
      <c r="Q75" s="36">
        <f t="shared" si="41"/>
        <v>6.9444444444444753E-3</v>
      </c>
      <c r="R75" s="36">
        <f t="shared" si="42"/>
        <v>6.9444444444444198E-4</v>
      </c>
      <c r="S75" s="36">
        <f t="shared" si="43"/>
        <v>7.6388888888889173E-3</v>
      </c>
      <c r="T75" s="36">
        <f t="shared" si="45"/>
        <v>0</v>
      </c>
      <c r="U75" s="35">
        <v>5.5</v>
      </c>
      <c r="V75" s="35">
        <f>INDEX('Počty dní'!L:P,MATCH(E75,'Počty dní'!N:N,0),4)</f>
        <v>60</v>
      </c>
      <c r="W75" s="65">
        <f t="shared" si="44"/>
        <v>330</v>
      </c>
    </row>
    <row r="76" spans="1:23" ht="15" customHeight="1" x14ac:dyDescent="0.25">
      <c r="A76" s="96">
        <v>211</v>
      </c>
      <c r="B76" s="35">
        <v>2211</v>
      </c>
      <c r="C76" s="230" t="s">
        <v>58</v>
      </c>
      <c r="D76" s="230"/>
      <c r="E76" s="98" t="str">
        <f t="shared" si="38"/>
        <v>+</v>
      </c>
      <c r="F76" s="35" t="s">
        <v>115</v>
      </c>
      <c r="G76" s="35">
        <v>103</v>
      </c>
      <c r="H76" s="35" t="str">
        <f t="shared" si="39"/>
        <v>XXX139/103</v>
      </c>
      <c r="I76" s="97" t="s">
        <v>65</v>
      </c>
      <c r="J76" s="97" t="s">
        <v>64</v>
      </c>
      <c r="K76" s="99">
        <v>0.42499999999999999</v>
      </c>
      <c r="L76" s="138">
        <v>0.42708333333333331</v>
      </c>
      <c r="M76" s="35" t="s">
        <v>19</v>
      </c>
      <c r="N76" s="138">
        <v>0.42986111111111108</v>
      </c>
      <c r="O76" s="238" t="s">
        <v>32</v>
      </c>
      <c r="P76" s="35" t="str">
        <f t="shared" si="40"/>
        <v>OK</v>
      </c>
      <c r="Q76" s="36">
        <f t="shared" si="41"/>
        <v>2.7777777777777679E-3</v>
      </c>
      <c r="R76" s="36">
        <f t="shared" si="42"/>
        <v>2.0833333333333259E-3</v>
      </c>
      <c r="S76" s="36">
        <f t="shared" si="43"/>
        <v>4.8611111111110938E-3</v>
      </c>
      <c r="T76" s="36">
        <f t="shared" si="45"/>
        <v>5.6944444444444409E-2</v>
      </c>
      <c r="U76" s="35">
        <v>3.4</v>
      </c>
      <c r="V76" s="35">
        <f>INDEX('Počty dní'!L:P,MATCH(E76,'Počty dní'!N:N,0),4)</f>
        <v>60</v>
      </c>
      <c r="W76" s="65">
        <f t="shared" si="44"/>
        <v>204</v>
      </c>
    </row>
    <row r="77" spans="1:23" ht="15" customHeight="1" x14ac:dyDescent="0.25">
      <c r="A77" s="96">
        <v>211</v>
      </c>
      <c r="B77" s="35">
        <v>2211</v>
      </c>
      <c r="C77" s="230" t="s">
        <v>58</v>
      </c>
      <c r="D77" s="230"/>
      <c r="E77" s="98" t="str">
        <f t="shared" si="38"/>
        <v>+</v>
      </c>
      <c r="F77" s="35" t="s">
        <v>115</v>
      </c>
      <c r="G77" s="35">
        <v>104</v>
      </c>
      <c r="H77" s="35" t="str">
        <f t="shared" si="39"/>
        <v>XXX139/104</v>
      </c>
      <c r="I77" s="97" t="s">
        <v>65</v>
      </c>
      <c r="J77" s="97" t="s">
        <v>64</v>
      </c>
      <c r="K77" s="99">
        <v>0.42986111111111108</v>
      </c>
      <c r="L77" s="138">
        <v>0.43055555555555558</v>
      </c>
      <c r="M77" s="238" t="s">
        <v>32</v>
      </c>
      <c r="N77" s="138">
        <v>0.43333333333333335</v>
      </c>
      <c r="O77" s="35" t="s">
        <v>19</v>
      </c>
      <c r="P77" s="35" t="str">
        <f t="shared" si="40"/>
        <v>OK</v>
      </c>
      <c r="Q77" s="36">
        <f t="shared" si="41"/>
        <v>2.7777777777777679E-3</v>
      </c>
      <c r="R77" s="36">
        <f t="shared" si="42"/>
        <v>6.9444444444449749E-4</v>
      </c>
      <c r="S77" s="36">
        <f t="shared" si="43"/>
        <v>3.4722222222222654E-3</v>
      </c>
      <c r="T77" s="36">
        <f t="shared" si="45"/>
        <v>0</v>
      </c>
      <c r="U77" s="35">
        <v>3.4</v>
      </c>
      <c r="V77" s="35">
        <f>INDEX('Počty dní'!L:P,MATCH(E77,'Počty dní'!N:N,0),4)</f>
        <v>60</v>
      </c>
      <c r="W77" s="65">
        <f t="shared" si="44"/>
        <v>204</v>
      </c>
    </row>
    <row r="78" spans="1:23" ht="15" customHeight="1" x14ac:dyDescent="0.25">
      <c r="A78" s="96">
        <v>211</v>
      </c>
      <c r="B78" s="35">
        <v>2211</v>
      </c>
      <c r="C78" s="230" t="s">
        <v>58</v>
      </c>
      <c r="D78" s="230"/>
      <c r="E78" s="98" t="str">
        <f t="shared" si="38"/>
        <v>+</v>
      </c>
      <c r="F78" s="35" t="s">
        <v>122</v>
      </c>
      <c r="G78" s="35">
        <v>103</v>
      </c>
      <c r="H78" s="35" t="str">
        <f t="shared" si="39"/>
        <v>XXX146/103</v>
      </c>
      <c r="I78" s="97" t="s">
        <v>65</v>
      </c>
      <c r="J78" s="97" t="s">
        <v>64</v>
      </c>
      <c r="K78" s="99">
        <v>0.43333333333333335</v>
      </c>
      <c r="L78" s="138">
        <v>0.43402777777777773</v>
      </c>
      <c r="M78" s="35" t="s">
        <v>19</v>
      </c>
      <c r="N78" s="138">
        <v>0.44027777777777777</v>
      </c>
      <c r="O78" s="35" t="s">
        <v>136</v>
      </c>
      <c r="P78" s="35" t="str">
        <f t="shared" si="40"/>
        <v>OK</v>
      </c>
      <c r="Q78" s="36">
        <f t="shared" si="41"/>
        <v>6.2500000000000333E-3</v>
      </c>
      <c r="R78" s="36">
        <f t="shared" si="42"/>
        <v>6.9444444444438647E-4</v>
      </c>
      <c r="S78" s="36">
        <f t="shared" si="43"/>
        <v>6.9444444444444198E-3</v>
      </c>
      <c r="T78" s="36">
        <f t="shared" si="45"/>
        <v>0</v>
      </c>
      <c r="U78" s="35">
        <v>5.5</v>
      </c>
      <c r="V78" s="35">
        <f>INDEX('Počty dní'!L:P,MATCH(E78,'Počty dní'!N:N,0),4)</f>
        <v>60</v>
      </c>
      <c r="W78" s="65">
        <f t="shared" si="44"/>
        <v>330</v>
      </c>
    </row>
    <row r="79" spans="1:23" ht="15" customHeight="1" x14ac:dyDescent="0.25">
      <c r="A79" s="96">
        <v>211</v>
      </c>
      <c r="B79" s="35">
        <v>2211</v>
      </c>
      <c r="C79" s="230" t="s">
        <v>58</v>
      </c>
      <c r="D79" s="230"/>
      <c r="E79" s="98" t="str">
        <f t="shared" si="38"/>
        <v>+</v>
      </c>
      <c r="F79" s="35" t="s">
        <v>122</v>
      </c>
      <c r="G79" s="35">
        <v>104</v>
      </c>
      <c r="H79" s="35" t="str">
        <f t="shared" si="39"/>
        <v>XXX146/104</v>
      </c>
      <c r="I79" s="97" t="s">
        <v>65</v>
      </c>
      <c r="J79" s="97" t="s">
        <v>64</v>
      </c>
      <c r="K79" s="99">
        <v>0.44027777777777777</v>
      </c>
      <c r="L79" s="138">
        <v>0.44097222222222227</v>
      </c>
      <c r="M79" s="35" t="s">
        <v>136</v>
      </c>
      <c r="N79" s="138">
        <v>0.44791666666666669</v>
      </c>
      <c r="O79" s="35" t="s">
        <v>19</v>
      </c>
      <c r="P79" s="35" t="str">
        <f t="shared" si="40"/>
        <v>OK</v>
      </c>
      <c r="Q79" s="36">
        <f t="shared" si="41"/>
        <v>6.9444444444444198E-3</v>
      </c>
      <c r="R79" s="36">
        <f t="shared" si="42"/>
        <v>6.9444444444449749E-4</v>
      </c>
      <c r="S79" s="36">
        <f t="shared" si="43"/>
        <v>7.6388888888889173E-3</v>
      </c>
      <c r="T79" s="36">
        <f t="shared" si="45"/>
        <v>0</v>
      </c>
      <c r="U79" s="35">
        <v>5.2</v>
      </c>
      <c r="V79" s="35">
        <f>INDEX('Počty dní'!L:P,MATCH(E79,'Počty dní'!N:N,0),4)</f>
        <v>60</v>
      </c>
      <c r="W79" s="65">
        <f t="shared" si="44"/>
        <v>312</v>
      </c>
    </row>
    <row r="80" spans="1:23" ht="15" customHeight="1" x14ac:dyDescent="0.25">
      <c r="A80" s="96">
        <v>211</v>
      </c>
      <c r="B80" s="35">
        <v>2211</v>
      </c>
      <c r="C80" s="225" t="s">
        <v>58</v>
      </c>
      <c r="D80" s="225"/>
      <c r="E80" s="98" t="str">
        <f t="shared" si="38"/>
        <v>+</v>
      </c>
      <c r="F80" s="35" t="s">
        <v>113</v>
      </c>
      <c r="G80" s="35">
        <v>107</v>
      </c>
      <c r="H80" s="35" t="str">
        <f t="shared" si="39"/>
        <v>XXX135/107</v>
      </c>
      <c r="I80" s="97" t="s">
        <v>64</v>
      </c>
      <c r="J80" s="97" t="s">
        <v>64</v>
      </c>
      <c r="K80" s="99">
        <v>0.67013888888888884</v>
      </c>
      <c r="L80" s="138">
        <v>0.67152777777777783</v>
      </c>
      <c r="M80" s="102" t="s">
        <v>19</v>
      </c>
      <c r="N80" s="138">
        <v>0.71736111111111101</v>
      </c>
      <c r="O80" s="98" t="s">
        <v>24</v>
      </c>
      <c r="P80" s="35" t="str">
        <f t="shared" si="40"/>
        <v>OK</v>
      </c>
      <c r="Q80" s="36">
        <f t="shared" si="41"/>
        <v>4.5833333333333171E-2</v>
      </c>
      <c r="R80" s="36">
        <f t="shared" si="42"/>
        <v>1.388888888888995E-3</v>
      </c>
      <c r="S80" s="36">
        <f t="shared" si="43"/>
        <v>4.7222222222222165E-2</v>
      </c>
      <c r="T80" s="36">
        <f t="shared" si="45"/>
        <v>0.22222222222222215</v>
      </c>
      <c r="U80" s="35">
        <v>34.1</v>
      </c>
      <c r="V80" s="35">
        <f>INDEX('Počty dní'!L:P,MATCH(E80,'Počty dní'!N:N,0),4)</f>
        <v>60</v>
      </c>
      <c r="W80" s="65">
        <f t="shared" si="44"/>
        <v>2046</v>
      </c>
    </row>
    <row r="81" spans="1:42" ht="15" customHeight="1" thickBot="1" x14ac:dyDescent="0.3">
      <c r="A81" s="108">
        <v>211</v>
      </c>
      <c r="B81" s="37">
        <v>2211</v>
      </c>
      <c r="C81" s="226" t="s">
        <v>58</v>
      </c>
      <c r="D81" s="226"/>
      <c r="E81" s="110" t="str">
        <f t="shared" si="38"/>
        <v>+</v>
      </c>
      <c r="F81" s="37" t="s">
        <v>113</v>
      </c>
      <c r="G81" s="37">
        <v>108</v>
      </c>
      <c r="H81" s="37" t="str">
        <f t="shared" si="39"/>
        <v>XXX135/108</v>
      </c>
      <c r="I81" s="109" t="s">
        <v>64</v>
      </c>
      <c r="J81" s="109" t="s">
        <v>64</v>
      </c>
      <c r="K81" s="111">
        <v>0.73958333333333337</v>
      </c>
      <c r="L81" s="219">
        <v>0.74097222222222225</v>
      </c>
      <c r="M81" s="110" t="s">
        <v>24</v>
      </c>
      <c r="N81" s="219">
        <v>0.78680555555555554</v>
      </c>
      <c r="O81" s="113" t="s">
        <v>19</v>
      </c>
      <c r="P81" s="240"/>
      <c r="Q81" s="68">
        <f t="shared" si="41"/>
        <v>4.5833333333333282E-2</v>
      </c>
      <c r="R81" s="68">
        <f t="shared" si="42"/>
        <v>1.388888888888884E-3</v>
      </c>
      <c r="S81" s="68">
        <f t="shared" si="43"/>
        <v>4.7222222222222165E-2</v>
      </c>
      <c r="T81" s="68">
        <f t="shared" si="45"/>
        <v>2.2222222222222365E-2</v>
      </c>
      <c r="U81" s="37">
        <v>34.1</v>
      </c>
      <c r="V81" s="37">
        <f>INDEX('Počty dní'!L:P,MATCH(E81,'Počty dní'!N:N,0),4)</f>
        <v>60</v>
      </c>
      <c r="W81" s="69">
        <f t="shared" si="44"/>
        <v>2046</v>
      </c>
    </row>
    <row r="82" spans="1:42" ht="15" customHeight="1" thickBot="1" x14ac:dyDescent="0.3">
      <c r="A82" s="115" t="str">
        <f ca="1">CONCATENATE(INDIRECT("R[-3]C[0]",FALSE),"celkem")</f>
        <v>211celkem</v>
      </c>
      <c r="B82" s="70"/>
      <c r="C82" s="70" t="str">
        <f ca="1">INDIRECT("R[-1]C[12]",FALSE)</f>
        <v>Nové Město na Mor.,,centrum</v>
      </c>
      <c r="D82" s="80"/>
      <c r="E82" s="70"/>
      <c r="F82" s="80"/>
      <c r="G82" s="70"/>
      <c r="H82" s="116"/>
      <c r="I82" s="117"/>
      <c r="J82" s="118" t="str">
        <f ca="1">INDIRECT("R[-3]C[0]",FALSE)</f>
        <v>V</v>
      </c>
      <c r="K82" s="119"/>
      <c r="L82" s="227"/>
      <c r="M82" s="121"/>
      <c r="N82" s="227"/>
      <c r="O82" s="122"/>
      <c r="P82" s="70"/>
      <c r="Q82" s="71">
        <f>SUM(Q70:Q81)</f>
        <v>0.1416666666666665</v>
      </c>
      <c r="R82" s="71">
        <f>SUM(R70:R81)</f>
        <v>1.1111111111111238E-2</v>
      </c>
      <c r="S82" s="71">
        <f>SUM(S70:S81)</f>
        <v>0.15277777777777773</v>
      </c>
      <c r="T82" s="71">
        <f>SUM(T70:T81)</f>
        <v>0.30138888888888893</v>
      </c>
      <c r="U82" s="72">
        <f>SUM(U70:U81)</f>
        <v>114.19999999999999</v>
      </c>
      <c r="V82" s="73"/>
      <c r="W82" s="74">
        <f>SUM(W70:W81)</f>
        <v>6852</v>
      </c>
    </row>
    <row r="84" spans="1:42" ht="15" customHeight="1" thickBot="1" x14ac:dyDescent="0.3">
      <c r="C84" s="228"/>
      <c r="D84" s="228"/>
      <c r="E84" s="43"/>
      <c r="K84" s="88"/>
      <c r="L84" s="187"/>
      <c r="M84" s="43"/>
      <c r="N84" s="187"/>
      <c r="O84" s="141"/>
      <c r="W84" s="43"/>
    </row>
    <row r="85" spans="1:42" ht="15" customHeight="1" x14ac:dyDescent="0.25">
      <c r="A85" s="89">
        <v>212</v>
      </c>
      <c r="B85" s="32">
        <v>2212</v>
      </c>
      <c r="C85" s="224" t="s">
        <v>59</v>
      </c>
      <c r="D85" s="224"/>
      <c r="E85" s="91" t="str">
        <f t="shared" ref="E85:E92" si="46">CONCATENATE(C85,D85)</f>
        <v>6+</v>
      </c>
      <c r="F85" s="32" t="s">
        <v>113</v>
      </c>
      <c r="G85" s="32">
        <v>101</v>
      </c>
      <c r="H85" s="32" t="str">
        <f t="shared" ref="H85:H92" si="47">CONCATENATE(F85,"/",G85)</f>
        <v>XXX135/101</v>
      </c>
      <c r="I85" s="90" t="s">
        <v>65</v>
      </c>
      <c r="J85" s="90" t="s">
        <v>64</v>
      </c>
      <c r="K85" s="92">
        <v>0.27638888888888885</v>
      </c>
      <c r="L85" s="146">
        <v>0.27777777777777779</v>
      </c>
      <c r="M85" s="91" t="s">
        <v>22</v>
      </c>
      <c r="N85" s="146">
        <v>0.30069444444444443</v>
      </c>
      <c r="O85" s="91" t="s">
        <v>24</v>
      </c>
      <c r="P85" s="32" t="str">
        <f t="shared" ref="P85:P91" si="48">IF(M86=O85,"OK","POZOR")</f>
        <v>OK</v>
      </c>
      <c r="Q85" s="67">
        <f t="shared" ref="Q85:Q92" si="49">IF(ISNUMBER(G85),N85-L85,IF(F85="přejezd",N85-L85,0))</f>
        <v>2.2916666666666641E-2</v>
      </c>
      <c r="R85" s="67">
        <f t="shared" ref="R85:R92" si="50">IF(ISNUMBER(G85),L85-K85,0)</f>
        <v>1.3888888888889395E-3</v>
      </c>
      <c r="S85" s="67">
        <f t="shared" ref="S85:S92" si="51">Q85+R85</f>
        <v>2.430555555555558E-2</v>
      </c>
      <c r="T85" s="67"/>
      <c r="U85" s="32">
        <v>17.7</v>
      </c>
      <c r="V85" s="32">
        <f>INDEX('Počty dní'!L:P,MATCH(E85,'Počty dní'!N:N,0),4)</f>
        <v>112</v>
      </c>
      <c r="W85" s="33">
        <f t="shared" ref="W85:W92" si="52">V85*U85</f>
        <v>1982.3999999999999</v>
      </c>
    </row>
    <row r="86" spans="1:42" ht="15" customHeight="1" x14ac:dyDescent="0.25">
      <c r="A86" s="171">
        <v>212</v>
      </c>
      <c r="B86" s="35">
        <v>2212</v>
      </c>
      <c r="C86" s="225" t="s">
        <v>59</v>
      </c>
      <c r="D86" s="225"/>
      <c r="E86" s="98" t="str">
        <f t="shared" si="46"/>
        <v>6+</v>
      </c>
      <c r="F86" s="35" t="s">
        <v>113</v>
      </c>
      <c r="G86" s="35">
        <v>102</v>
      </c>
      <c r="H86" s="35" t="str">
        <f t="shared" si="47"/>
        <v>XXX135/102</v>
      </c>
      <c r="I86" s="97" t="s">
        <v>65</v>
      </c>
      <c r="J86" s="97" t="s">
        <v>64</v>
      </c>
      <c r="K86" s="99">
        <v>0.36458333333333331</v>
      </c>
      <c r="L86" s="138">
        <v>0.3659722222222222</v>
      </c>
      <c r="M86" s="98" t="s">
        <v>24</v>
      </c>
      <c r="N86" s="138">
        <v>0.41180555555555554</v>
      </c>
      <c r="O86" s="102" t="s">
        <v>19</v>
      </c>
      <c r="P86" s="35" t="str">
        <f t="shared" si="48"/>
        <v>OK</v>
      </c>
      <c r="Q86" s="36">
        <f t="shared" si="49"/>
        <v>4.5833333333333337E-2</v>
      </c>
      <c r="R86" s="36">
        <f t="shared" si="50"/>
        <v>1.388888888888884E-3</v>
      </c>
      <c r="S86" s="36">
        <f t="shared" si="51"/>
        <v>4.7222222222222221E-2</v>
      </c>
      <c r="T86" s="36">
        <f t="shared" ref="T86:T92" si="53">K86-N85</f>
        <v>6.3888888888888884E-2</v>
      </c>
      <c r="U86" s="35">
        <v>34.1</v>
      </c>
      <c r="V86" s="35">
        <f>INDEX('Počty dní'!L:P,MATCH(E86,'Počty dní'!N:N,0),4)</f>
        <v>112</v>
      </c>
      <c r="W86" s="65">
        <f t="shared" si="52"/>
        <v>3819.2000000000003</v>
      </c>
    </row>
    <row r="87" spans="1:42" ht="15" customHeight="1" x14ac:dyDescent="0.25">
      <c r="A87" s="171">
        <v>212</v>
      </c>
      <c r="B87" s="35">
        <v>2212</v>
      </c>
      <c r="C87" s="225" t="s">
        <v>59</v>
      </c>
      <c r="D87" s="225"/>
      <c r="E87" s="98" t="str">
        <f t="shared" si="46"/>
        <v>6+</v>
      </c>
      <c r="F87" s="35" t="s">
        <v>113</v>
      </c>
      <c r="G87" s="35">
        <v>103</v>
      </c>
      <c r="H87" s="35" t="str">
        <f t="shared" si="47"/>
        <v>XXX135/103</v>
      </c>
      <c r="I87" s="97" t="s">
        <v>65</v>
      </c>
      <c r="J87" s="97" t="s">
        <v>64</v>
      </c>
      <c r="K87" s="99">
        <v>0.4201388888888889</v>
      </c>
      <c r="L87" s="138">
        <v>0.42152777777777778</v>
      </c>
      <c r="M87" s="102" t="s">
        <v>19</v>
      </c>
      <c r="N87" s="138">
        <v>0.46736111111111112</v>
      </c>
      <c r="O87" s="98" t="s">
        <v>24</v>
      </c>
      <c r="P87" s="35" t="str">
        <f t="shared" si="48"/>
        <v>OK</v>
      </c>
      <c r="Q87" s="36">
        <f t="shared" si="49"/>
        <v>4.5833333333333337E-2</v>
      </c>
      <c r="R87" s="36">
        <f t="shared" si="50"/>
        <v>1.388888888888884E-3</v>
      </c>
      <c r="S87" s="36">
        <f t="shared" si="51"/>
        <v>4.7222222222222221E-2</v>
      </c>
      <c r="T87" s="36">
        <f t="shared" si="53"/>
        <v>8.3333333333333592E-3</v>
      </c>
      <c r="U87" s="35">
        <v>34.1</v>
      </c>
      <c r="V87" s="35">
        <f>INDEX('Počty dní'!L:P,MATCH(E87,'Počty dní'!N:N,0),4)</f>
        <v>112</v>
      </c>
      <c r="W87" s="65">
        <f t="shared" si="52"/>
        <v>3819.2000000000003</v>
      </c>
    </row>
    <row r="88" spans="1:42" ht="15" customHeight="1" x14ac:dyDescent="0.25">
      <c r="A88" s="171">
        <v>212</v>
      </c>
      <c r="B88" s="35">
        <v>2212</v>
      </c>
      <c r="C88" s="225" t="s">
        <v>59</v>
      </c>
      <c r="D88" s="225"/>
      <c r="E88" s="98" t="str">
        <f t="shared" si="46"/>
        <v>6+</v>
      </c>
      <c r="F88" s="35" t="s">
        <v>113</v>
      </c>
      <c r="G88" s="35">
        <v>104</v>
      </c>
      <c r="H88" s="35" t="str">
        <f t="shared" si="47"/>
        <v>XXX135/104</v>
      </c>
      <c r="I88" s="97" t="s">
        <v>65</v>
      </c>
      <c r="J88" s="97" t="s">
        <v>64</v>
      </c>
      <c r="K88" s="99">
        <v>0.53125</v>
      </c>
      <c r="L88" s="138">
        <v>0.53263888888888888</v>
      </c>
      <c r="M88" s="98" t="s">
        <v>24</v>
      </c>
      <c r="N88" s="138">
        <v>0.57847222222222217</v>
      </c>
      <c r="O88" s="102" t="s">
        <v>19</v>
      </c>
      <c r="P88" s="35" t="str">
        <f t="shared" si="48"/>
        <v>OK</v>
      </c>
      <c r="Q88" s="36">
        <f t="shared" si="49"/>
        <v>4.5833333333333282E-2</v>
      </c>
      <c r="R88" s="36">
        <f t="shared" si="50"/>
        <v>1.388888888888884E-3</v>
      </c>
      <c r="S88" s="36">
        <f t="shared" si="51"/>
        <v>4.7222222222222165E-2</v>
      </c>
      <c r="T88" s="36">
        <f t="shared" si="53"/>
        <v>6.3888888888888884E-2</v>
      </c>
      <c r="U88" s="35">
        <v>34.1</v>
      </c>
      <c r="V88" s="35">
        <f>INDEX('Počty dní'!L:P,MATCH(E88,'Počty dní'!N:N,0),4)</f>
        <v>112</v>
      </c>
      <c r="W88" s="65">
        <f t="shared" si="52"/>
        <v>3819.2000000000003</v>
      </c>
    </row>
    <row r="89" spans="1:42" ht="15" customHeight="1" x14ac:dyDescent="0.25">
      <c r="A89" s="171">
        <v>212</v>
      </c>
      <c r="B89" s="35">
        <v>2212</v>
      </c>
      <c r="C89" s="225" t="s">
        <v>59</v>
      </c>
      <c r="D89" s="225"/>
      <c r="E89" s="98" t="str">
        <f t="shared" si="46"/>
        <v>6+</v>
      </c>
      <c r="F89" s="35" t="s">
        <v>113</v>
      </c>
      <c r="G89" s="35">
        <v>105</v>
      </c>
      <c r="H89" s="35" t="str">
        <f t="shared" si="47"/>
        <v>XXX135/105</v>
      </c>
      <c r="I89" s="97" t="s">
        <v>64</v>
      </c>
      <c r="J89" s="97" t="s">
        <v>64</v>
      </c>
      <c r="K89" s="99">
        <v>0.58680555555555558</v>
      </c>
      <c r="L89" s="138">
        <v>0.58819444444444446</v>
      </c>
      <c r="M89" s="102" t="s">
        <v>19</v>
      </c>
      <c r="N89" s="138">
        <v>0.63402777777777775</v>
      </c>
      <c r="O89" s="98" t="s">
        <v>24</v>
      </c>
      <c r="P89" s="35" t="str">
        <f t="shared" si="48"/>
        <v>OK</v>
      </c>
      <c r="Q89" s="36">
        <f t="shared" si="49"/>
        <v>4.5833333333333282E-2</v>
      </c>
      <c r="R89" s="36">
        <f t="shared" si="50"/>
        <v>1.388888888888884E-3</v>
      </c>
      <c r="S89" s="36">
        <f t="shared" si="51"/>
        <v>4.7222222222222165E-2</v>
      </c>
      <c r="T89" s="36">
        <f t="shared" si="53"/>
        <v>8.3333333333334147E-3</v>
      </c>
      <c r="U89" s="35">
        <v>34.1</v>
      </c>
      <c r="V89" s="35">
        <f>INDEX('Počty dní'!L:P,MATCH(E89,'Počty dní'!N:N,0),4)</f>
        <v>112</v>
      </c>
      <c r="W89" s="65">
        <f t="shared" si="52"/>
        <v>3819.2000000000003</v>
      </c>
    </row>
    <row r="90" spans="1:42" ht="15" customHeight="1" x14ac:dyDescent="0.25">
      <c r="A90" s="171">
        <v>212</v>
      </c>
      <c r="B90" s="35">
        <v>2212</v>
      </c>
      <c r="C90" s="225" t="s">
        <v>59</v>
      </c>
      <c r="D90" s="225"/>
      <c r="E90" s="98" t="str">
        <f t="shared" si="46"/>
        <v>6+</v>
      </c>
      <c r="F90" s="35" t="s">
        <v>113</v>
      </c>
      <c r="G90" s="35">
        <v>106</v>
      </c>
      <c r="H90" s="35" t="str">
        <f t="shared" si="47"/>
        <v>XXX135/106</v>
      </c>
      <c r="I90" s="97" t="s">
        <v>64</v>
      </c>
      <c r="J90" s="97" t="s">
        <v>64</v>
      </c>
      <c r="K90" s="99">
        <v>0.69791666666666663</v>
      </c>
      <c r="L90" s="138">
        <v>0.69930555555555562</v>
      </c>
      <c r="M90" s="98" t="s">
        <v>24</v>
      </c>
      <c r="N90" s="138">
        <v>0.74513888888888891</v>
      </c>
      <c r="O90" s="102" t="s">
        <v>19</v>
      </c>
      <c r="P90" s="35" t="str">
        <f t="shared" si="48"/>
        <v>OK</v>
      </c>
      <c r="Q90" s="36">
        <f t="shared" si="49"/>
        <v>4.5833333333333282E-2</v>
      </c>
      <c r="R90" s="36">
        <f t="shared" si="50"/>
        <v>1.388888888888995E-3</v>
      </c>
      <c r="S90" s="36">
        <f t="shared" si="51"/>
        <v>4.7222222222222276E-2</v>
      </c>
      <c r="T90" s="36">
        <f t="shared" si="53"/>
        <v>6.3888888888888884E-2</v>
      </c>
      <c r="U90" s="35">
        <v>34.1</v>
      </c>
      <c r="V90" s="35">
        <f>INDEX('Počty dní'!L:P,MATCH(E90,'Počty dní'!N:N,0),4)</f>
        <v>112</v>
      </c>
      <c r="W90" s="65">
        <f t="shared" si="52"/>
        <v>3819.2000000000003</v>
      </c>
    </row>
    <row r="91" spans="1:42" ht="15" customHeight="1" x14ac:dyDescent="0.25">
      <c r="A91" s="171">
        <v>212</v>
      </c>
      <c r="B91" s="35">
        <v>2212</v>
      </c>
      <c r="C91" s="225" t="s">
        <v>59</v>
      </c>
      <c r="D91" s="225"/>
      <c r="E91" s="98" t="str">
        <f t="shared" si="46"/>
        <v>6+</v>
      </c>
      <c r="F91" s="35" t="s">
        <v>113</v>
      </c>
      <c r="G91" s="35">
        <v>109</v>
      </c>
      <c r="H91" s="35" t="str">
        <f t="shared" si="47"/>
        <v>XXX135/109</v>
      </c>
      <c r="I91" s="97" t="s">
        <v>65</v>
      </c>
      <c r="J91" s="97" t="s">
        <v>64</v>
      </c>
      <c r="K91" s="99">
        <v>0.75347222222222221</v>
      </c>
      <c r="L91" s="138">
        <v>0.75486111111111109</v>
      </c>
      <c r="M91" s="102" t="s">
        <v>19</v>
      </c>
      <c r="N91" s="138">
        <v>0.80069444444444438</v>
      </c>
      <c r="O91" s="98" t="s">
        <v>24</v>
      </c>
      <c r="P91" s="35" t="str">
        <f t="shared" si="48"/>
        <v>OK</v>
      </c>
      <c r="Q91" s="36">
        <f t="shared" si="49"/>
        <v>4.5833333333333282E-2</v>
      </c>
      <c r="R91" s="36">
        <f t="shared" si="50"/>
        <v>1.388888888888884E-3</v>
      </c>
      <c r="S91" s="36">
        <f t="shared" si="51"/>
        <v>4.7222222222222165E-2</v>
      </c>
      <c r="T91" s="36">
        <f t="shared" si="53"/>
        <v>8.3333333333333037E-3</v>
      </c>
      <c r="U91" s="35">
        <v>34.1</v>
      </c>
      <c r="V91" s="35">
        <f>INDEX('Počty dní'!L:P,MATCH(E91,'Počty dní'!N:N,0),4)</f>
        <v>112</v>
      </c>
      <c r="W91" s="65">
        <f t="shared" si="52"/>
        <v>3819.2000000000003</v>
      </c>
    </row>
    <row r="92" spans="1:42" ht="15" customHeight="1" thickBot="1" x14ac:dyDescent="0.3">
      <c r="A92" s="172">
        <v>212</v>
      </c>
      <c r="B92" s="37">
        <v>2212</v>
      </c>
      <c r="C92" s="226" t="s">
        <v>59</v>
      </c>
      <c r="D92" s="226"/>
      <c r="E92" s="110" t="str">
        <f t="shared" si="46"/>
        <v>6+</v>
      </c>
      <c r="F92" s="37" t="s">
        <v>113</v>
      </c>
      <c r="G92" s="37">
        <v>110</v>
      </c>
      <c r="H92" s="37" t="str">
        <f t="shared" si="47"/>
        <v>XXX135/110</v>
      </c>
      <c r="I92" s="109" t="s">
        <v>65</v>
      </c>
      <c r="J92" s="109" t="s">
        <v>64</v>
      </c>
      <c r="K92" s="111">
        <v>0.82291666666666663</v>
      </c>
      <c r="L92" s="219">
        <v>0.82430555555555562</v>
      </c>
      <c r="M92" s="110" t="s">
        <v>24</v>
      </c>
      <c r="N92" s="219">
        <v>0.84652777777777777</v>
      </c>
      <c r="O92" s="110" t="s">
        <v>22</v>
      </c>
      <c r="P92" s="240"/>
      <c r="Q92" s="68">
        <f t="shared" si="49"/>
        <v>2.2222222222222143E-2</v>
      </c>
      <c r="R92" s="68">
        <f t="shared" si="50"/>
        <v>1.388888888888995E-3</v>
      </c>
      <c r="S92" s="68">
        <f t="shared" si="51"/>
        <v>2.3611111111111138E-2</v>
      </c>
      <c r="T92" s="68">
        <f t="shared" si="53"/>
        <v>2.2222222222222254E-2</v>
      </c>
      <c r="U92" s="37">
        <v>17.7</v>
      </c>
      <c r="V92" s="37">
        <f>INDEX('Počty dní'!L:P,MATCH(E92,'Počty dní'!N:N,0),4)</f>
        <v>112</v>
      </c>
      <c r="W92" s="69">
        <f t="shared" si="52"/>
        <v>1982.3999999999999</v>
      </c>
    </row>
    <row r="93" spans="1:42" ht="15" customHeight="1" thickBot="1" x14ac:dyDescent="0.3">
      <c r="A93" s="115" t="str">
        <f ca="1">CONCATENATE(INDIRECT("R[-3]C[0]",FALSE),"celkem")</f>
        <v>212celkem</v>
      </c>
      <c r="B93" s="70"/>
      <c r="C93" s="70" t="str">
        <f ca="1">INDIRECT("R[-1]C[12]",FALSE)</f>
        <v>Jimramov,,Obecní úřad</v>
      </c>
      <c r="D93" s="80"/>
      <c r="E93" s="70"/>
      <c r="F93" s="80"/>
      <c r="G93" s="70"/>
      <c r="H93" s="116"/>
      <c r="I93" s="117"/>
      <c r="J93" s="118" t="str">
        <f ca="1">INDIRECT("R[-3]C[0]",FALSE)</f>
        <v>V</v>
      </c>
      <c r="K93" s="119"/>
      <c r="L93" s="227"/>
      <c r="M93" s="121"/>
      <c r="N93" s="227"/>
      <c r="O93" s="122"/>
      <c r="P93" s="70"/>
      <c r="Q93" s="78">
        <f>SUM(Q85:Q92)</f>
        <v>0.32013888888888858</v>
      </c>
      <c r="R93" s="71">
        <f>SUM(R85:R92)</f>
        <v>1.1111111111111349E-2</v>
      </c>
      <c r="S93" s="71">
        <f>SUM(S85:S92)</f>
        <v>0.33124999999999993</v>
      </c>
      <c r="T93" s="71">
        <f>SUM(T85:T92)</f>
        <v>0.23888888888888898</v>
      </c>
      <c r="U93" s="72">
        <f>SUM(U85:U92)</f>
        <v>239.99999999999997</v>
      </c>
      <c r="V93" s="73"/>
      <c r="W93" s="74">
        <f>SUM(W85:W92)</f>
        <v>26880.000000000004</v>
      </c>
    </row>
    <row r="94" spans="1:42" ht="15" customHeight="1" x14ac:dyDescent="0.25">
      <c r="C94" s="228"/>
      <c r="D94" s="228"/>
      <c r="E94" s="43"/>
      <c r="K94" s="88"/>
      <c r="L94" s="187"/>
      <c r="M94" s="141"/>
      <c r="N94" s="187"/>
      <c r="O94" s="43"/>
      <c r="W94" s="43"/>
    </row>
    <row r="95" spans="1:42" ht="15" customHeight="1" thickBot="1" x14ac:dyDescent="0.3">
      <c r="C95" s="228"/>
      <c r="E95" s="43"/>
      <c r="K95" s="88"/>
      <c r="L95" s="187"/>
      <c r="N95" s="187"/>
      <c r="W95" s="43"/>
    </row>
    <row r="96" spans="1:42" customFormat="1" ht="14.4" x14ac:dyDescent="0.3">
      <c r="A96" s="89">
        <v>215</v>
      </c>
      <c r="B96" s="32">
        <v>2215</v>
      </c>
      <c r="C96" s="216" t="s">
        <v>59</v>
      </c>
      <c r="D96" s="32"/>
      <c r="E96" s="91" t="str">
        <f t="shared" ref="E96:E103" si="54">CONCATENATE(C96,D96)</f>
        <v>6+</v>
      </c>
      <c r="F96" s="32" t="s">
        <v>133</v>
      </c>
      <c r="G96" s="32">
        <v>107</v>
      </c>
      <c r="H96" s="32" t="str">
        <f t="shared" ref="H96:H103" si="55">CONCATENATE(F96,"/",G96)</f>
        <v>XXX185/107</v>
      </c>
      <c r="I96" s="90" t="s">
        <v>64</v>
      </c>
      <c r="J96" s="90" t="s">
        <v>64</v>
      </c>
      <c r="K96" s="92">
        <v>0.4861111111111111</v>
      </c>
      <c r="L96" s="146">
        <v>0.48958333333333331</v>
      </c>
      <c r="M96" s="95" t="s">
        <v>21</v>
      </c>
      <c r="N96" s="146">
        <v>0.50416666666666665</v>
      </c>
      <c r="O96" s="95" t="s">
        <v>79</v>
      </c>
      <c r="P96" s="32" t="str">
        <f t="shared" ref="P96:P102" si="56">IF(M97=O96,"OK","POZOR")</f>
        <v>OK</v>
      </c>
      <c r="Q96" s="67">
        <f t="shared" ref="Q96:Q103" si="57">IF(ISNUMBER(G96),N96-L96,IF(F96="přejezd",N96-L96,0))</f>
        <v>1.4583333333333337E-2</v>
      </c>
      <c r="R96" s="67">
        <f t="shared" ref="R96:R103" si="58">IF(ISNUMBER(G96),L96-K96,0)</f>
        <v>3.4722222222222099E-3</v>
      </c>
      <c r="S96" s="67">
        <f t="shared" ref="S96:S103" si="59">Q96+R96</f>
        <v>1.8055555555555547E-2</v>
      </c>
      <c r="T96" s="67"/>
      <c r="U96" s="32">
        <v>13.8</v>
      </c>
      <c r="V96" s="32">
        <f>INDEX('Počty dní'!L:P,MATCH(E96,'Počty dní'!N:N,0),4)</f>
        <v>112</v>
      </c>
      <c r="W96" s="33">
        <f t="shared" ref="W96:W103" si="60">V96*U96</f>
        <v>1545.6000000000001</v>
      </c>
      <c r="X96" s="28"/>
      <c r="AM96" s="28"/>
      <c r="AN96" s="28"/>
      <c r="AO96" s="28"/>
      <c r="AP96" s="28"/>
    </row>
    <row r="97" spans="1:48" customFormat="1" ht="14.4" x14ac:dyDescent="0.3">
      <c r="A97" s="96">
        <v>215</v>
      </c>
      <c r="B97" s="35">
        <v>2215</v>
      </c>
      <c r="C97" s="217" t="s">
        <v>59</v>
      </c>
      <c r="D97" s="35"/>
      <c r="E97" s="98" t="str">
        <f t="shared" si="54"/>
        <v>6+</v>
      </c>
      <c r="F97" s="35" t="s">
        <v>131</v>
      </c>
      <c r="G97" s="35">
        <v>107</v>
      </c>
      <c r="H97" s="35" t="str">
        <f t="shared" si="55"/>
        <v>XXX180/107</v>
      </c>
      <c r="I97" s="103" t="s">
        <v>64</v>
      </c>
      <c r="J97" s="103" t="s">
        <v>64</v>
      </c>
      <c r="K97" s="99">
        <v>0.50416666666666665</v>
      </c>
      <c r="L97" s="138">
        <v>0.50486111111111109</v>
      </c>
      <c r="M97" s="101" t="s">
        <v>79</v>
      </c>
      <c r="N97" s="138">
        <v>0.53194444444444444</v>
      </c>
      <c r="O97" s="101" t="s">
        <v>62</v>
      </c>
      <c r="P97" s="35" t="str">
        <f t="shared" si="56"/>
        <v>OK</v>
      </c>
      <c r="Q97" s="36">
        <f t="shared" si="57"/>
        <v>2.7083333333333348E-2</v>
      </c>
      <c r="R97" s="36">
        <f t="shared" si="58"/>
        <v>6.9444444444444198E-4</v>
      </c>
      <c r="S97" s="36">
        <f t="shared" si="59"/>
        <v>2.777777777777779E-2</v>
      </c>
      <c r="T97" s="36">
        <f t="shared" ref="T97:T103" si="61">K97-N96</f>
        <v>0</v>
      </c>
      <c r="U97" s="35">
        <v>25</v>
      </c>
      <c r="V97" s="35">
        <f>INDEX('Počty dní'!L:P,MATCH(E97,'Počty dní'!N:N,0),4)</f>
        <v>112</v>
      </c>
      <c r="W97" s="65">
        <f t="shared" si="60"/>
        <v>2800</v>
      </c>
      <c r="X97" s="28"/>
      <c r="AM97" s="28"/>
      <c r="AN97" s="28"/>
      <c r="AO97" s="28"/>
      <c r="AP97" s="28"/>
    </row>
    <row r="98" spans="1:48" customFormat="1" ht="14.4" x14ac:dyDescent="0.3">
      <c r="A98" s="96">
        <v>215</v>
      </c>
      <c r="B98" s="35">
        <v>2215</v>
      </c>
      <c r="C98" s="217" t="s">
        <v>59</v>
      </c>
      <c r="D98" s="35"/>
      <c r="E98" s="98" t="str">
        <f t="shared" si="54"/>
        <v>6+</v>
      </c>
      <c r="F98" s="35" t="s">
        <v>131</v>
      </c>
      <c r="G98" s="35">
        <v>108</v>
      </c>
      <c r="H98" s="35" t="str">
        <f t="shared" si="55"/>
        <v>XXX180/108</v>
      </c>
      <c r="I98" s="103" t="s">
        <v>64</v>
      </c>
      <c r="J98" s="103" t="s">
        <v>64</v>
      </c>
      <c r="K98" s="99">
        <v>0.54652777777777783</v>
      </c>
      <c r="L98" s="138">
        <v>0.54999999999999993</v>
      </c>
      <c r="M98" s="101" t="s">
        <v>62</v>
      </c>
      <c r="N98" s="138">
        <v>0.59513888888888888</v>
      </c>
      <c r="O98" s="102" t="s">
        <v>21</v>
      </c>
      <c r="P98" s="35" t="str">
        <f t="shared" si="56"/>
        <v>OK</v>
      </c>
      <c r="Q98" s="36">
        <f t="shared" si="57"/>
        <v>4.5138888888888951E-2</v>
      </c>
      <c r="R98" s="36">
        <f t="shared" si="58"/>
        <v>3.4722222222220989E-3</v>
      </c>
      <c r="S98" s="36">
        <f t="shared" si="59"/>
        <v>4.8611111111111049E-2</v>
      </c>
      <c r="T98" s="36">
        <f t="shared" si="61"/>
        <v>1.4583333333333393E-2</v>
      </c>
      <c r="U98" s="35">
        <v>41.4</v>
      </c>
      <c r="V98" s="35">
        <f>INDEX('Počty dní'!L:P,MATCH(E98,'Počty dní'!N:N,0),4)</f>
        <v>112</v>
      </c>
      <c r="W98" s="65">
        <f t="shared" si="60"/>
        <v>4636.8</v>
      </c>
      <c r="X98" s="28"/>
      <c r="AM98" s="28"/>
      <c r="AN98" s="28"/>
      <c r="AO98" s="28"/>
      <c r="AP98" s="28"/>
    </row>
    <row r="99" spans="1:48" customFormat="1" ht="14.4" x14ac:dyDescent="0.3">
      <c r="A99" s="96">
        <v>215</v>
      </c>
      <c r="B99" s="35">
        <v>2215</v>
      </c>
      <c r="C99" s="217" t="s">
        <v>59</v>
      </c>
      <c r="D99" s="35"/>
      <c r="E99" s="98" t="str">
        <f t="shared" si="54"/>
        <v>6+</v>
      </c>
      <c r="F99" s="35" t="s">
        <v>131</v>
      </c>
      <c r="G99" s="35">
        <v>113</v>
      </c>
      <c r="H99" s="35" t="str">
        <f t="shared" si="55"/>
        <v>XXX180/113</v>
      </c>
      <c r="I99" s="103" t="s">
        <v>64</v>
      </c>
      <c r="J99" s="103" t="s">
        <v>64</v>
      </c>
      <c r="K99" s="99">
        <v>0.73472222222222217</v>
      </c>
      <c r="L99" s="138">
        <v>0.73749999999999993</v>
      </c>
      <c r="M99" s="102" t="s">
        <v>21</v>
      </c>
      <c r="N99" s="138">
        <v>0.78194444444444444</v>
      </c>
      <c r="O99" s="101" t="s">
        <v>62</v>
      </c>
      <c r="P99" s="35" t="str">
        <f t="shared" si="56"/>
        <v>OK</v>
      </c>
      <c r="Q99" s="36">
        <f t="shared" si="57"/>
        <v>4.4444444444444509E-2</v>
      </c>
      <c r="R99" s="36">
        <f t="shared" si="58"/>
        <v>2.7777777777777679E-3</v>
      </c>
      <c r="S99" s="36">
        <f t="shared" si="59"/>
        <v>4.7222222222222276E-2</v>
      </c>
      <c r="T99" s="36">
        <f t="shared" si="61"/>
        <v>0.13958333333333328</v>
      </c>
      <c r="U99" s="35">
        <v>41.4</v>
      </c>
      <c r="V99" s="35">
        <f>INDEX('Počty dní'!L:P,MATCH(E99,'Počty dní'!N:N,0),4)</f>
        <v>112</v>
      </c>
      <c r="W99" s="65">
        <f t="shared" si="60"/>
        <v>4636.8</v>
      </c>
      <c r="X99" s="28"/>
      <c r="AM99" s="28"/>
      <c r="AN99" s="28"/>
      <c r="AO99" s="28"/>
      <c r="AP99" s="28"/>
    </row>
    <row r="100" spans="1:48" customFormat="1" ht="14.4" x14ac:dyDescent="0.3">
      <c r="A100" s="96">
        <v>215</v>
      </c>
      <c r="B100" s="35">
        <v>2215</v>
      </c>
      <c r="C100" s="217" t="s">
        <v>59</v>
      </c>
      <c r="D100" s="35"/>
      <c r="E100" s="98" t="str">
        <f t="shared" si="54"/>
        <v>6+</v>
      </c>
      <c r="F100" s="35" t="s">
        <v>131</v>
      </c>
      <c r="G100" s="35">
        <v>114</v>
      </c>
      <c r="H100" s="35" t="str">
        <f t="shared" si="55"/>
        <v>XXX180/114</v>
      </c>
      <c r="I100" s="103" t="s">
        <v>64</v>
      </c>
      <c r="J100" s="103" t="s">
        <v>64</v>
      </c>
      <c r="K100" s="99">
        <v>0.79652777777777783</v>
      </c>
      <c r="L100" s="138">
        <v>0.79999999999999993</v>
      </c>
      <c r="M100" s="101" t="s">
        <v>62</v>
      </c>
      <c r="N100" s="138">
        <v>0.82638888888888884</v>
      </c>
      <c r="O100" s="101" t="s">
        <v>79</v>
      </c>
      <c r="P100" s="35" t="str">
        <f t="shared" si="56"/>
        <v>OK</v>
      </c>
      <c r="Q100" s="36">
        <f t="shared" si="57"/>
        <v>2.6388888888888906E-2</v>
      </c>
      <c r="R100" s="36">
        <f t="shared" si="58"/>
        <v>3.4722222222220989E-3</v>
      </c>
      <c r="S100" s="36">
        <f t="shared" si="59"/>
        <v>2.9861111111111005E-2</v>
      </c>
      <c r="T100" s="36">
        <f t="shared" si="61"/>
        <v>1.4583333333333393E-2</v>
      </c>
      <c r="U100" s="35">
        <v>25</v>
      </c>
      <c r="V100" s="35">
        <f>INDEX('Počty dní'!L:P,MATCH(E100,'Počty dní'!N:N,0),4)</f>
        <v>112</v>
      </c>
      <c r="W100" s="65">
        <f t="shared" si="60"/>
        <v>2800</v>
      </c>
      <c r="X100" s="28"/>
      <c r="AM100" s="28"/>
      <c r="AN100" s="28"/>
      <c r="AO100" s="28"/>
      <c r="AP100" s="28"/>
    </row>
    <row r="101" spans="1:48" customFormat="1" ht="14.4" x14ac:dyDescent="0.3">
      <c r="A101" s="96">
        <v>215</v>
      </c>
      <c r="B101" s="35">
        <v>2215</v>
      </c>
      <c r="C101" s="217" t="s">
        <v>59</v>
      </c>
      <c r="D101" s="35"/>
      <c r="E101" s="98" t="str">
        <f t="shared" si="54"/>
        <v>6+</v>
      </c>
      <c r="F101" s="35" t="s">
        <v>133</v>
      </c>
      <c r="G101" s="35">
        <v>114</v>
      </c>
      <c r="H101" s="35" t="str">
        <f t="shared" si="55"/>
        <v>XXX185/114</v>
      </c>
      <c r="I101" s="103" t="s">
        <v>64</v>
      </c>
      <c r="J101" s="103" t="s">
        <v>64</v>
      </c>
      <c r="K101" s="99">
        <v>0.82638888888888884</v>
      </c>
      <c r="L101" s="138">
        <v>0.82777777777777783</v>
      </c>
      <c r="M101" s="102" t="s">
        <v>79</v>
      </c>
      <c r="N101" s="138">
        <v>0.84375</v>
      </c>
      <c r="O101" s="102" t="s">
        <v>21</v>
      </c>
      <c r="P101" s="35" t="str">
        <f t="shared" si="56"/>
        <v>OK</v>
      </c>
      <c r="Q101" s="36">
        <f t="shared" si="57"/>
        <v>1.5972222222222165E-2</v>
      </c>
      <c r="R101" s="36">
        <f t="shared" si="58"/>
        <v>1.388888888888995E-3</v>
      </c>
      <c r="S101" s="36">
        <f t="shared" si="59"/>
        <v>1.736111111111116E-2</v>
      </c>
      <c r="T101" s="36">
        <f t="shared" si="61"/>
        <v>0</v>
      </c>
      <c r="U101" s="35">
        <v>13.8</v>
      </c>
      <c r="V101" s="35">
        <f>INDEX('Počty dní'!L:P,MATCH(E101,'Počty dní'!N:N,0),4)</f>
        <v>112</v>
      </c>
      <c r="W101" s="65">
        <f t="shared" si="60"/>
        <v>1545.6000000000001</v>
      </c>
      <c r="X101" s="28"/>
      <c r="AM101" s="28"/>
      <c r="AN101" s="28"/>
      <c r="AO101" s="28"/>
      <c r="AP101" s="28"/>
    </row>
    <row r="102" spans="1:48" ht="15" customHeight="1" x14ac:dyDescent="0.25">
      <c r="A102" s="96">
        <v>215</v>
      </c>
      <c r="B102" s="35">
        <v>2215</v>
      </c>
      <c r="C102" s="217" t="s">
        <v>59</v>
      </c>
      <c r="D102" s="225"/>
      <c r="E102" s="98" t="str">
        <f t="shared" si="54"/>
        <v>6+</v>
      </c>
      <c r="F102" s="34" t="s">
        <v>132</v>
      </c>
      <c r="G102" s="34">
        <v>106</v>
      </c>
      <c r="H102" s="34" t="str">
        <f t="shared" si="55"/>
        <v>XXX182/106</v>
      </c>
      <c r="I102" s="103" t="s">
        <v>64</v>
      </c>
      <c r="J102" s="103" t="s">
        <v>64</v>
      </c>
      <c r="K102" s="176">
        <v>0.85625000000000007</v>
      </c>
      <c r="L102" s="36">
        <v>0.85902777777777783</v>
      </c>
      <c r="M102" s="102" t="s">
        <v>21</v>
      </c>
      <c r="N102" s="36">
        <v>0.91249999999999998</v>
      </c>
      <c r="O102" s="102" t="s">
        <v>62</v>
      </c>
      <c r="P102" s="35" t="str">
        <f t="shared" si="56"/>
        <v>OK</v>
      </c>
      <c r="Q102" s="36">
        <f t="shared" si="57"/>
        <v>5.3472222222222143E-2</v>
      </c>
      <c r="R102" s="36">
        <f t="shared" si="58"/>
        <v>2.7777777777777679E-3</v>
      </c>
      <c r="S102" s="36">
        <f t="shared" si="59"/>
        <v>5.6249999999999911E-2</v>
      </c>
      <c r="T102" s="36">
        <f t="shared" si="61"/>
        <v>1.2500000000000067E-2</v>
      </c>
      <c r="U102" s="35">
        <v>45.6</v>
      </c>
      <c r="V102" s="35">
        <f>INDEX('Počty dní'!L:P,MATCH(E102,'Počty dní'!N:N,0),4)</f>
        <v>112</v>
      </c>
      <c r="W102" s="65">
        <f t="shared" si="60"/>
        <v>5107.2</v>
      </c>
    </row>
    <row r="103" spans="1:48" ht="15" customHeight="1" thickBot="1" x14ac:dyDescent="0.3">
      <c r="A103" s="108">
        <v>215</v>
      </c>
      <c r="B103" s="35">
        <v>2215</v>
      </c>
      <c r="C103" s="217" t="s">
        <v>59</v>
      </c>
      <c r="D103" s="226"/>
      <c r="E103" s="110" t="str">
        <f t="shared" si="54"/>
        <v>6+</v>
      </c>
      <c r="F103" s="75" t="s">
        <v>132</v>
      </c>
      <c r="G103" s="75">
        <v>105</v>
      </c>
      <c r="H103" s="75" t="str">
        <f t="shared" si="55"/>
        <v>XXX182/105</v>
      </c>
      <c r="I103" s="151" t="s">
        <v>64</v>
      </c>
      <c r="J103" s="151" t="s">
        <v>64</v>
      </c>
      <c r="K103" s="181">
        <v>0.91805555555555562</v>
      </c>
      <c r="L103" s="68">
        <v>0.92013888888888884</v>
      </c>
      <c r="M103" s="113" t="s">
        <v>62</v>
      </c>
      <c r="N103" s="68">
        <v>0.97361111111111109</v>
      </c>
      <c r="O103" s="113" t="s">
        <v>21</v>
      </c>
      <c r="P103" s="240"/>
      <c r="Q103" s="68">
        <f t="shared" si="57"/>
        <v>5.3472222222222254E-2</v>
      </c>
      <c r="R103" s="68">
        <f t="shared" si="58"/>
        <v>2.0833333333332149E-3</v>
      </c>
      <c r="S103" s="68">
        <f t="shared" si="59"/>
        <v>5.5555555555555469E-2</v>
      </c>
      <c r="T103" s="68">
        <f t="shared" si="61"/>
        <v>5.5555555555556468E-3</v>
      </c>
      <c r="U103" s="37">
        <v>45.6</v>
      </c>
      <c r="V103" s="37">
        <f>INDEX('Počty dní'!L:P,MATCH(E103,'Počty dní'!N:N,0),4)</f>
        <v>112</v>
      </c>
      <c r="W103" s="69">
        <f t="shared" si="60"/>
        <v>5107.2</v>
      </c>
    </row>
    <row r="104" spans="1:48" ht="15" customHeight="1" thickBot="1" x14ac:dyDescent="0.3">
      <c r="A104" s="115" t="str">
        <f ca="1">CONCATENATE(INDIRECT("R[-3]C[0]",FALSE),"celkem")</f>
        <v>215celkem</v>
      </c>
      <c r="B104" s="70"/>
      <c r="C104" s="70" t="str">
        <f ca="1">INDIRECT("R[-1]C[12]",FALSE)</f>
        <v>Žďár n.Sáz.,,aut.nádr.</v>
      </c>
      <c r="D104" s="80"/>
      <c r="E104" s="70"/>
      <c r="F104" s="80"/>
      <c r="G104" s="70"/>
      <c r="H104" s="116"/>
      <c r="I104" s="117"/>
      <c r="J104" s="118" t="str">
        <f ca="1">INDIRECT("R[-3]C[0]",FALSE)</f>
        <v>V</v>
      </c>
      <c r="K104" s="119"/>
      <c r="L104" s="227"/>
      <c r="M104" s="121"/>
      <c r="N104" s="227"/>
      <c r="O104" s="122"/>
      <c r="P104" s="70"/>
      <c r="Q104" s="71">
        <f>SUM(Q96:Q103)</f>
        <v>0.28055555555555561</v>
      </c>
      <c r="R104" s="71">
        <f>SUM(R96:R103)</f>
        <v>2.0138888888888595E-2</v>
      </c>
      <c r="S104" s="71">
        <f>SUM(S96:S103)</f>
        <v>0.30069444444444421</v>
      </c>
      <c r="T104" s="71">
        <f>SUM(T96:T103)</f>
        <v>0.18680555555555578</v>
      </c>
      <c r="U104" s="72">
        <f>SUM(U96:U103)</f>
        <v>251.6</v>
      </c>
      <c r="V104" s="73"/>
      <c r="W104" s="74">
        <f>SUM(W96:W103)</f>
        <v>28179.200000000001</v>
      </c>
    </row>
    <row r="105" spans="1:48" ht="15" customHeight="1" x14ac:dyDescent="0.25">
      <c r="A105" s="123"/>
      <c r="C105" s="28"/>
      <c r="D105" s="28"/>
      <c r="F105" s="29"/>
      <c r="G105" s="29"/>
      <c r="H105" s="29"/>
      <c r="K105" s="29"/>
      <c r="M105" s="29"/>
      <c r="O105" s="29"/>
      <c r="P105" s="29"/>
      <c r="Q105" s="39"/>
      <c r="R105" s="40"/>
      <c r="S105" s="40"/>
      <c r="T105" s="40"/>
      <c r="U105" s="41"/>
      <c r="W105" s="41"/>
    </row>
    <row r="106" spans="1:48" ht="15" customHeight="1" thickBot="1" x14ac:dyDescent="0.3">
      <c r="C106" s="228"/>
      <c r="D106" s="228"/>
      <c r="E106" s="43"/>
      <c r="K106" s="88"/>
      <c r="L106" s="187"/>
      <c r="N106" s="187"/>
      <c r="W106" s="43"/>
    </row>
    <row r="107" spans="1:48" ht="15" customHeight="1" x14ac:dyDescent="0.25">
      <c r="A107" s="89">
        <v>221</v>
      </c>
      <c r="B107" s="32">
        <v>2221</v>
      </c>
      <c r="C107" s="224" t="s">
        <v>59</v>
      </c>
      <c r="D107" s="237"/>
      <c r="E107" s="91" t="str">
        <f t="shared" ref="E107:E122" si="62">CONCATENATE(C107,D107)</f>
        <v>6+</v>
      </c>
      <c r="F107" s="32" t="s">
        <v>72</v>
      </c>
      <c r="G107" s="32"/>
      <c r="H107" s="32" t="str">
        <f t="shared" ref="H107:H122" si="63">CONCATENATE(F107,"/",G107)</f>
        <v>přejezd/</v>
      </c>
      <c r="I107" s="90"/>
      <c r="J107" s="90" t="s">
        <v>64</v>
      </c>
      <c r="K107" s="92">
        <v>0.27013888888888887</v>
      </c>
      <c r="L107" s="146">
        <v>0.27013888888888887</v>
      </c>
      <c r="M107" s="32" t="s">
        <v>40</v>
      </c>
      <c r="N107" s="146">
        <v>0.2722222222222222</v>
      </c>
      <c r="O107" s="32" t="s">
        <v>36</v>
      </c>
      <c r="P107" s="32" t="str">
        <f t="shared" ref="P107:P121" si="64">IF(M108=O107,"OK","POZOR")</f>
        <v>OK</v>
      </c>
      <c r="Q107" s="67">
        <f t="shared" ref="Q107:Q122" si="65">IF(ISNUMBER(G107),N107-L107,IF(F107="přejezd",N107-L107,0))</f>
        <v>2.0833333333333259E-3</v>
      </c>
      <c r="R107" s="67">
        <f t="shared" ref="R107:R122" si="66">IF(ISNUMBER(G107),L107-K107,0)</f>
        <v>0</v>
      </c>
      <c r="S107" s="67">
        <f t="shared" ref="S107:S122" si="67">Q107+R107</f>
        <v>2.0833333333333259E-3</v>
      </c>
      <c r="T107" s="67"/>
      <c r="U107" s="32">
        <v>0</v>
      </c>
      <c r="V107" s="32">
        <f>INDEX('Počty dní'!L:P,MATCH(E107,'Počty dní'!N:N,0),4)</f>
        <v>112</v>
      </c>
      <c r="W107" s="33">
        <f t="shared" ref="W107:W122" si="68">V107*U107</f>
        <v>0</v>
      </c>
      <c r="AP107" s="63"/>
      <c r="AQ107" s="63"/>
      <c r="AR107" s="63"/>
      <c r="AS107" s="63"/>
      <c r="AT107" s="63"/>
      <c r="AU107" s="64"/>
      <c r="AV107" s="64"/>
    </row>
    <row r="108" spans="1:48" ht="15" customHeight="1" x14ac:dyDescent="0.25">
      <c r="A108" s="96">
        <v>221</v>
      </c>
      <c r="B108" s="35">
        <v>2221</v>
      </c>
      <c r="C108" s="225" t="s">
        <v>59</v>
      </c>
      <c r="D108" s="225"/>
      <c r="E108" s="98" t="str">
        <f t="shared" si="62"/>
        <v>6+</v>
      </c>
      <c r="F108" s="35" t="s">
        <v>119</v>
      </c>
      <c r="G108" s="35">
        <v>102</v>
      </c>
      <c r="H108" s="35" t="str">
        <f t="shared" si="63"/>
        <v>XXX143/102</v>
      </c>
      <c r="I108" s="97" t="s">
        <v>65</v>
      </c>
      <c r="J108" s="97" t="s">
        <v>64</v>
      </c>
      <c r="K108" s="99">
        <v>0.2722222222222222</v>
      </c>
      <c r="L108" s="138">
        <v>0.2722222222222222</v>
      </c>
      <c r="M108" s="35" t="s">
        <v>36</v>
      </c>
      <c r="N108" s="138">
        <v>0.30416666666666664</v>
      </c>
      <c r="O108" s="102" t="s">
        <v>21</v>
      </c>
      <c r="P108" s="35" t="str">
        <f t="shared" si="64"/>
        <v>OK</v>
      </c>
      <c r="Q108" s="36">
        <f t="shared" si="65"/>
        <v>3.1944444444444442E-2</v>
      </c>
      <c r="R108" s="36">
        <f t="shared" si="66"/>
        <v>0</v>
      </c>
      <c r="S108" s="36">
        <f t="shared" si="67"/>
        <v>3.1944444444444442E-2</v>
      </c>
      <c r="T108" s="36">
        <f t="shared" ref="T108:T122" si="69">K108-N107</f>
        <v>0</v>
      </c>
      <c r="U108" s="35">
        <v>27.8</v>
      </c>
      <c r="V108" s="35">
        <f>INDEX('Počty dní'!L:P,MATCH(E108,'Počty dní'!N:N,0),4)</f>
        <v>112</v>
      </c>
      <c r="W108" s="65">
        <f t="shared" si="68"/>
        <v>3113.6</v>
      </c>
    </row>
    <row r="109" spans="1:48" ht="15" customHeight="1" x14ac:dyDescent="0.25">
      <c r="A109" s="96">
        <v>221</v>
      </c>
      <c r="B109" s="35">
        <v>2221</v>
      </c>
      <c r="C109" s="225" t="s">
        <v>59</v>
      </c>
      <c r="D109" s="225"/>
      <c r="E109" s="98" t="str">
        <f t="shared" si="62"/>
        <v>6+</v>
      </c>
      <c r="F109" s="35" t="s">
        <v>119</v>
      </c>
      <c r="G109" s="35">
        <v>101</v>
      </c>
      <c r="H109" s="35" t="str">
        <f t="shared" si="63"/>
        <v>XXX143/101</v>
      </c>
      <c r="I109" s="97" t="s">
        <v>64</v>
      </c>
      <c r="J109" s="97" t="s">
        <v>64</v>
      </c>
      <c r="K109" s="99">
        <v>0.35902777777777778</v>
      </c>
      <c r="L109" s="138">
        <v>0.36249999999999999</v>
      </c>
      <c r="M109" s="102" t="s">
        <v>21</v>
      </c>
      <c r="N109" s="138">
        <v>0.39166666666666666</v>
      </c>
      <c r="O109" s="35" t="s">
        <v>36</v>
      </c>
      <c r="P109" s="35" t="str">
        <f t="shared" si="64"/>
        <v>OK</v>
      </c>
      <c r="Q109" s="36">
        <f t="shared" si="65"/>
        <v>2.9166666666666674E-2</v>
      </c>
      <c r="R109" s="36">
        <f t="shared" si="66"/>
        <v>3.4722222222222099E-3</v>
      </c>
      <c r="S109" s="36">
        <f t="shared" si="67"/>
        <v>3.2638888888888884E-2</v>
      </c>
      <c r="T109" s="36">
        <f t="shared" si="69"/>
        <v>5.4861111111111138E-2</v>
      </c>
      <c r="U109" s="35">
        <v>27.8</v>
      </c>
      <c r="V109" s="35">
        <f>INDEX('Počty dní'!L:P,MATCH(E109,'Počty dní'!N:N,0),4)</f>
        <v>112</v>
      </c>
      <c r="W109" s="65">
        <f t="shared" si="68"/>
        <v>3113.6</v>
      </c>
    </row>
    <row r="110" spans="1:48" ht="15" customHeight="1" x14ac:dyDescent="0.25">
      <c r="A110" s="96">
        <v>221</v>
      </c>
      <c r="B110" s="35">
        <v>2221</v>
      </c>
      <c r="C110" s="225" t="s">
        <v>59</v>
      </c>
      <c r="D110" s="225"/>
      <c r="E110" s="98" t="str">
        <f t="shared" si="62"/>
        <v>6+</v>
      </c>
      <c r="F110" s="35" t="s">
        <v>116</v>
      </c>
      <c r="G110" s="35">
        <v>151</v>
      </c>
      <c r="H110" s="35" t="str">
        <f t="shared" si="63"/>
        <v>XXX140/151</v>
      </c>
      <c r="I110" s="97" t="s">
        <v>64</v>
      </c>
      <c r="J110" s="97" t="s">
        <v>64</v>
      </c>
      <c r="K110" s="99">
        <v>0.39166666666666666</v>
      </c>
      <c r="L110" s="138">
        <v>0.39305555555555555</v>
      </c>
      <c r="M110" s="35" t="s">
        <v>36</v>
      </c>
      <c r="N110" s="138">
        <v>0.40625</v>
      </c>
      <c r="O110" s="35" t="s">
        <v>34</v>
      </c>
      <c r="P110" s="35" t="str">
        <f t="shared" si="64"/>
        <v>OK</v>
      </c>
      <c r="Q110" s="36">
        <f t="shared" si="65"/>
        <v>1.3194444444444453E-2</v>
      </c>
      <c r="R110" s="36">
        <f t="shared" si="66"/>
        <v>1.388888888888884E-3</v>
      </c>
      <c r="S110" s="36">
        <f t="shared" si="67"/>
        <v>1.4583333333333337E-2</v>
      </c>
      <c r="T110" s="36">
        <f t="shared" si="69"/>
        <v>0</v>
      </c>
      <c r="U110" s="35">
        <v>11.1</v>
      </c>
      <c r="V110" s="35">
        <f>INDEX('Počty dní'!L:P,MATCH(E110,'Počty dní'!N:N,0),4)</f>
        <v>112</v>
      </c>
      <c r="W110" s="65">
        <f t="shared" si="68"/>
        <v>1243.2</v>
      </c>
    </row>
    <row r="111" spans="1:48" ht="15" customHeight="1" x14ac:dyDescent="0.25">
      <c r="A111" s="96">
        <v>221</v>
      </c>
      <c r="B111" s="35">
        <v>2221</v>
      </c>
      <c r="C111" s="225" t="s">
        <v>59</v>
      </c>
      <c r="D111" s="225"/>
      <c r="E111" s="98" t="str">
        <f t="shared" si="62"/>
        <v>6+</v>
      </c>
      <c r="F111" s="35" t="s">
        <v>116</v>
      </c>
      <c r="G111" s="35">
        <v>152</v>
      </c>
      <c r="H111" s="35" t="str">
        <f t="shared" si="63"/>
        <v>XXX140/152</v>
      </c>
      <c r="I111" s="97" t="s">
        <v>64</v>
      </c>
      <c r="J111" s="97" t="s">
        <v>64</v>
      </c>
      <c r="K111" s="99">
        <v>0.4236111111111111</v>
      </c>
      <c r="L111" s="138">
        <v>0.42569444444444443</v>
      </c>
      <c r="M111" s="35" t="s">
        <v>34</v>
      </c>
      <c r="N111" s="138">
        <v>0.43888888888888888</v>
      </c>
      <c r="O111" s="35" t="s">
        <v>36</v>
      </c>
      <c r="P111" s="35" t="str">
        <f t="shared" si="64"/>
        <v>OK</v>
      </c>
      <c r="Q111" s="36">
        <f t="shared" si="65"/>
        <v>1.3194444444444453E-2</v>
      </c>
      <c r="R111" s="36">
        <f t="shared" si="66"/>
        <v>2.0833333333333259E-3</v>
      </c>
      <c r="S111" s="36">
        <f t="shared" si="67"/>
        <v>1.5277777777777779E-2</v>
      </c>
      <c r="T111" s="36">
        <f t="shared" si="69"/>
        <v>1.7361111111111105E-2</v>
      </c>
      <c r="U111" s="35">
        <v>11.1</v>
      </c>
      <c r="V111" s="35">
        <f>INDEX('Počty dní'!L:P,MATCH(E111,'Počty dní'!N:N,0),4)</f>
        <v>112</v>
      </c>
      <c r="W111" s="65">
        <f t="shared" si="68"/>
        <v>1243.2</v>
      </c>
    </row>
    <row r="112" spans="1:48" ht="15" customHeight="1" x14ac:dyDescent="0.25">
      <c r="A112" s="96">
        <v>221</v>
      </c>
      <c r="B112" s="35">
        <v>2221</v>
      </c>
      <c r="C112" s="225" t="s">
        <v>59</v>
      </c>
      <c r="D112" s="225"/>
      <c r="E112" s="98" t="str">
        <f t="shared" si="62"/>
        <v>6+</v>
      </c>
      <c r="F112" s="35" t="s">
        <v>119</v>
      </c>
      <c r="G112" s="35">
        <v>106</v>
      </c>
      <c r="H112" s="35" t="str">
        <f t="shared" si="63"/>
        <v>XXX143/106</v>
      </c>
      <c r="I112" s="97" t="s">
        <v>64</v>
      </c>
      <c r="J112" s="97" t="s">
        <v>64</v>
      </c>
      <c r="K112" s="99">
        <v>0.43958333333333338</v>
      </c>
      <c r="L112" s="138">
        <v>0.44236111111111115</v>
      </c>
      <c r="M112" s="35" t="s">
        <v>36</v>
      </c>
      <c r="N112" s="138">
        <v>0.47083333333333338</v>
      </c>
      <c r="O112" s="102" t="s">
        <v>21</v>
      </c>
      <c r="P112" s="35" t="str">
        <f t="shared" si="64"/>
        <v>OK</v>
      </c>
      <c r="Q112" s="36">
        <f t="shared" si="65"/>
        <v>2.8472222222222232E-2</v>
      </c>
      <c r="R112" s="36">
        <f t="shared" si="66"/>
        <v>2.7777777777777679E-3</v>
      </c>
      <c r="S112" s="36">
        <f t="shared" si="67"/>
        <v>3.125E-2</v>
      </c>
      <c r="T112" s="36">
        <f t="shared" si="69"/>
        <v>6.9444444444449749E-4</v>
      </c>
      <c r="U112" s="35">
        <v>21.7</v>
      </c>
      <c r="V112" s="35">
        <f>INDEX('Počty dní'!L:P,MATCH(E112,'Počty dní'!N:N,0),4)</f>
        <v>112</v>
      </c>
      <c r="W112" s="65">
        <f t="shared" si="68"/>
        <v>2430.4</v>
      </c>
    </row>
    <row r="113" spans="1:48" ht="15" customHeight="1" x14ac:dyDescent="0.25">
      <c r="A113" s="96">
        <v>221</v>
      </c>
      <c r="B113" s="35">
        <v>2221</v>
      </c>
      <c r="C113" s="225" t="s">
        <v>59</v>
      </c>
      <c r="D113" s="225"/>
      <c r="E113" s="98" t="str">
        <f t="shared" si="62"/>
        <v>6+</v>
      </c>
      <c r="F113" s="35" t="s">
        <v>119</v>
      </c>
      <c r="G113" s="35">
        <v>105</v>
      </c>
      <c r="H113" s="35" t="str">
        <f t="shared" si="63"/>
        <v>XXX143/105</v>
      </c>
      <c r="I113" s="97" t="s">
        <v>64</v>
      </c>
      <c r="J113" s="97" t="s">
        <v>64</v>
      </c>
      <c r="K113" s="99">
        <v>0.52569444444444446</v>
      </c>
      <c r="L113" s="138">
        <v>0.52916666666666667</v>
      </c>
      <c r="M113" s="102" t="s">
        <v>21</v>
      </c>
      <c r="N113" s="138">
        <v>0.55625000000000002</v>
      </c>
      <c r="O113" s="35" t="s">
        <v>36</v>
      </c>
      <c r="P113" s="35" t="str">
        <f t="shared" si="64"/>
        <v>OK</v>
      </c>
      <c r="Q113" s="36">
        <f t="shared" si="65"/>
        <v>2.7083333333333348E-2</v>
      </c>
      <c r="R113" s="36">
        <f t="shared" si="66"/>
        <v>3.4722222222222099E-3</v>
      </c>
      <c r="S113" s="36">
        <f t="shared" si="67"/>
        <v>3.0555555555555558E-2</v>
      </c>
      <c r="T113" s="36">
        <f t="shared" si="69"/>
        <v>5.4861111111111083E-2</v>
      </c>
      <c r="U113" s="35">
        <v>21.7</v>
      </c>
      <c r="V113" s="35">
        <f>INDEX('Počty dní'!L:P,MATCH(E113,'Počty dní'!N:N,0),4)</f>
        <v>112</v>
      </c>
      <c r="W113" s="65">
        <f t="shared" si="68"/>
        <v>2430.4</v>
      </c>
    </row>
    <row r="114" spans="1:48" ht="15" customHeight="1" x14ac:dyDescent="0.25">
      <c r="A114" s="96">
        <v>221</v>
      </c>
      <c r="B114" s="35">
        <v>2221</v>
      </c>
      <c r="C114" s="225" t="s">
        <v>59</v>
      </c>
      <c r="D114" s="225"/>
      <c r="E114" s="98" t="str">
        <f t="shared" si="62"/>
        <v>6+</v>
      </c>
      <c r="F114" s="35" t="s">
        <v>116</v>
      </c>
      <c r="G114" s="35">
        <v>153</v>
      </c>
      <c r="H114" s="35" t="str">
        <f t="shared" si="63"/>
        <v>XXX140/153</v>
      </c>
      <c r="I114" s="97" t="s">
        <v>64</v>
      </c>
      <c r="J114" s="97" t="s">
        <v>64</v>
      </c>
      <c r="K114" s="99">
        <v>0.55625000000000002</v>
      </c>
      <c r="L114" s="138">
        <v>0.55972222222222223</v>
      </c>
      <c r="M114" s="35" t="s">
        <v>36</v>
      </c>
      <c r="N114" s="138">
        <v>0.57291666666666663</v>
      </c>
      <c r="O114" s="35" t="s">
        <v>34</v>
      </c>
      <c r="P114" s="35" t="str">
        <f t="shared" si="64"/>
        <v>OK</v>
      </c>
      <c r="Q114" s="36">
        <f t="shared" si="65"/>
        <v>1.3194444444444398E-2</v>
      </c>
      <c r="R114" s="36">
        <f t="shared" si="66"/>
        <v>3.4722222222222099E-3</v>
      </c>
      <c r="S114" s="36">
        <f t="shared" si="67"/>
        <v>1.6666666666666607E-2</v>
      </c>
      <c r="T114" s="36">
        <f t="shared" si="69"/>
        <v>0</v>
      </c>
      <c r="U114" s="35">
        <v>11.1</v>
      </c>
      <c r="V114" s="35">
        <f>INDEX('Počty dní'!L:P,MATCH(E114,'Počty dní'!N:N,0),4)</f>
        <v>112</v>
      </c>
      <c r="W114" s="65">
        <f t="shared" si="68"/>
        <v>1243.2</v>
      </c>
    </row>
    <row r="115" spans="1:48" ht="15" customHeight="1" x14ac:dyDescent="0.25">
      <c r="A115" s="96">
        <v>221</v>
      </c>
      <c r="B115" s="35">
        <v>2221</v>
      </c>
      <c r="C115" s="225" t="s">
        <v>59</v>
      </c>
      <c r="D115" s="225"/>
      <c r="E115" s="98" t="str">
        <f t="shared" si="62"/>
        <v>6+</v>
      </c>
      <c r="F115" s="35" t="s">
        <v>116</v>
      </c>
      <c r="G115" s="35">
        <v>154</v>
      </c>
      <c r="H115" s="35" t="str">
        <f t="shared" si="63"/>
        <v>XXX140/154</v>
      </c>
      <c r="I115" s="97" t="s">
        <v>64</v>
      </c>
      <c r="J115" s="97" t="s">
        <v>64</v>
      </c>
      <c r="K115" s="99">
        <v>0.59027777777777779</v>
      </c>
      <c r="L115" s="138">
        <v>0.59236111111111112</v>
      </c>
      <c r="M115" s="35" t="s">
        <v>34</v>
      </c>
      <c r="N115" s="138">
        <v>0.60555555555555551</v>
      </c>
      <c r="O115" s="35" t="s">
        <v>36</v>
      </c>
      <c r="P115" s="35" t="str">
        <f t="shared" si="64"/>
        <v>OK</v>
      </c>
      <c r="Q115" s="36">
        <f t="shared" si="65"/>
        <v>1.3194444444444398E-2</v>
      </c>
      <c r="R115" s="36">
        <f t="shared" si="66"/>
        <v>2.0833333333333259E-3</v>
      </c>
      <c r="S115" s="36">
        <f t="shared" si="67"/>
        <v>1.5277777777777724E-2</v>
      </c>
      <c r="T115" s="36">
        <f t="shared" si="69"/>
        <v>1.736111111111116E-2</v>
      </c>
      <c r="U115" s="35">
        <v>11.1</v>
      </c>
      <c r="V115" s="35">
        <f>INDEX('Počty dní'!L:P,MATCH(E115,'Počty dní'!N:N,0),4)</f>
        <v>112</v>
      </c>
      <c r="W115" s="65">
        <f t="shared" si="68"/>
        <v>1243.2</v>
      </c>
    </row>
    <row r="116" spans="1:48" ht="15" customHeight="1" x14ac:dyDescent="0.25">
      <c r="A116" s="96">
        <v>221</v>
      </c>
      <c r="B116" s="35">
        <v>2221</v>
      </c>
      <c r="C116" s="225" t="s">
        <v>59</v>
      </c>
      <c r="D116" s="225"/>
      <c r="E116" s="98" t="str">
        <f t="shared" si="62"/>
        <v>6+</v>
      </c>
      <c r="F116" s="35" t="s">
        <v>119</v>
      </c>
      <c r="G116" s="35">
        <v>110</v>
      </c>
      <c r="H116" s="35" t="str">
        <f t="shared" si="63"/>
        <v>XXX143/110</v>
      </c>
      <c r="I116" s="97" t="s">
        <v>64</v>
      </c>
      <c r="J116" s="97" t="s">
        <v>64</v>
      </c>
      <c r="K116" s="99">
        <v>0.60625000000000007</v>
      </c>
      <c r="L116" s="138">
        <v>0.60902777777777783</v>
      </c>
      <c r="M116" s="35" t="s">
        <v>36</v>
      </c>
      <c r="N116" s="138">
        <v>0.63750000000000007</v>
      </c>
      <c r="O116" s="102" t="s">
        <v>21</v>
      </c>
      <c r="P116" s="35" t="str">
        <f t="shared" si="64"/>
        <v>OK</v>
      </c>
      <c r="Q116" s="36">
        <f t="shared" si="65"/>
        <v>2.8472222222222232E-2</v>
      </c>
      <c r="R116" s="36">
        <f t="shared" si="66"/>
        <v>2.7777777777777679E-3</v>
      </c>
      <c r="S116" s="36">
        <f t="shared" si="67"/>
        <v>3.125E-2</v>
      </c>
      <c r="T116" s="36">
        <f t="shared" si="69"/>
        <v>6.94444444444553E-4</v>
      </c>
      <c r="U116" s="35">
        <v>21.7</v>
      </c>
      <c r="V116" s="35">
        <f>INDEX('Počty dní'!L:P,MATCH(E116,'Počty dní'!N:N,0),4)</f>
        <v>112</v>
      </c>
      <c r="W116" s="65">
        <f t="shared" si="68"/>
        <v>2430.4</v>
      </c>
    </row>
    <row r="117" spans="1:48" ht="15" customHeight="1" x14ac:dyDescent="0.25">
      <c r="A117" s="96">
        <v>221</v>
      </c>
      <c r="B117" s="35">
        <v>2221</v>
      </c>
      <c r="C117" s="225" t="s">
        <v>59</v>
      </c>
      <c r="D117" s="225"/>
      <c r="E117" s="98" t="str">
        <f t="shared" si="62"/>
        <v>6+</v>
      </c>
      <c r="F117" s="35" t="s">
        <v>119</v>
      </c>
      <c r="G117" s="35">
        <v>109</v>
      </c>
      <c r="H117" s="35" t="str">
        <f t="shared" si="63"/>
        <v>XXX143/109</v>
      </c>
      <c r="I117" s="97" t="s">
        <v>64</v>
      </c>
      <c r="J117" s="97" t="s">
        <v>64</v>
      </c>
      <c r="K117" s="99">
        <v>0.69236111111111109</v>
      </c>
      <c r="L117" s="138">
        <v>0.6958333333333333</v>
      </c>
      <c r="M117" s="102" t="s">
        <v>21</v>
      </c>
      <c r="N117" s="138">
        <v>0.72291666666666676</v>
      </c>
      <c r="O117" s="35" t="s">
        <v>36</v>
      </c>
      <c r="P117" s="35" t="str">
        <f t="shared" si="64"/>
        <v>OK</v>
      </c>
      <c r="Q117" s="36">
        <f t="shared" si="65"/>
        <v>2.7083333333333459E-2</v>
      </c>
      <c r="R117" s="36">
        <f t="shared" si="66"/>
        <v>3.4722222222222099E-3</v>
      </c>
      <c r="S117" s="36">
        <f t="shared" si="67"/>
        <v>3.0555555555555669E-2</v>
      </c>
      <c r="T117" s="36">
        <f t="shared" si="69"/>
        <v>5.4861111111111027E-2</v>
      </c>
      <c r="U117" s="35">
        <v>21.7</v>
      </c>
      <c r="V117" s="35">
        <f>INDEX('Počty dní'!L:P,MATCH(E117,'Počty dní'!N:N,0),4)</f>
        <v>112</v>
      </c>
      <c r="W117" s="65">
        <f t="shared" si="68"/>
        <v>2430.4</v>
      </c>
    </row>
    <row r="118" spans="1:48" ht="15" customHeight="1" x14ac:dyDescent="0.25">
      <c r="A118" s="96">
        <v>221</v>
      </c>
      <c r="B118" s="35">
        <v>2221</v>
      </c>
      <c r="C118" s="225" t="s">
        <v>59</v>
      </c>
      <c r="D118" s="225"/>
      <c r="E118" s="98" t="str">
        <f t="shared" si="62"/>
        <v>6+</v>
      </c>
      <c r="F118" s="35" t="s">
        <v>116</v>
      </c>
      <c r="G118" s="35">
        <v>155</v>
      </c>
      <c r="H118" s="35" t="str">
        <f t="shared" si="63"/>
        <v>XXX140/155</v>
      </c>
      <c r="I118" s="97" t="s">
        <v>64</v>
      </c>
      <c r="J118" s="97" t="s">
        <v>64</v>
      </c>
      <c r="K118" s="99">
        <v>0.72291666666666676</v>
      </c>
      <c r="L118" s="138">
        <v>0.72638888888888886</v>
      </c>
      <c r="M118" s="35" t="s">
        <v>36</v>
      </c>
      <c r="N118" s="138">
        <v>0.73958333333333337</v>
      </c>
      <c r="O118" s="35" t="s">
        <v>34</v>
      </c>
      <c r="P118" s="35" t="str">
        <f t="shared" si="64"/>
        <v>OK</v>
      </c>
      <c r="Q118" s="36">
        <f t="shared" si="65"/>
        <v>1.3194444444444509E-2</v>
      </c>
      <c r="R118" s="36">
        <f t="shared" si="66"/>
        <v>3.4722222222220989E-3</v>
      </c>
      <c r="S118" s="36">
        <f t="shared" si="67"/>
        <v>1.6666666666666607E-2</v>
      </c>
      <c r="T118" s="36">
        <f t="shared" si="69"/>
        <v>0</v>
      </c>
      <c r="U118" s="35">
        <v>11.1</v>
      </c>
      <c r="V118" s="35">
        <f>INDEX('Počty dní'!L:P,MATCH(E118,'Počty dní'!N:N,0),4)</f>
        <v>112</v>
      </c>
      <c r="W118" s="65">
        <f t="shared" si="68"/>
        <v>1243.2</v>
      </c>
    </row>
    <row r="119" spans="1:48" ht="15" customHeight="1" x14ac:dyDescent="0.25">
      <c r="A119" s="96">
        <v>221</v>
      </c>
      <c r="B119" s="35">
        <v>2221</v>
      </c>
      <c r="C119" s="225" t="s">
        <v>59</v>
      </c>
      <c r="D119" s="225"/>
      <c r="E119" s="98" t="str">
        <f t="shared" si="62"/>
        <v>6+</v>
      </c>
      <c r="F119" s="35" t="s">
        <v>116</v>
      </c>
      <c r="G119" s="35">
        <v>156</v>
      </c>
      <c r="H119" s="35" t="str">
        <f t="shared" si="63"/>
        <v>XXX140/156</v>
      </c>
      <c r="I119" s="97" t="s">
        <v>64</v>
      </c>
      <c r="J119" s="97" t="s">
        <v>64</v>
      </c>
      <c r="K119" s="99">
        <v>0.75694444444444453</v>
      </c>
      <c r="L119" s="138">
        <v>0.75902777777777775</v>
      </c>
      <c r="M119" s="35" t="s">
        <v>34</v>
      </c>
      <c r="N119" s="138">
        <v>0.77222222222222225</v>
      </c>
      <c r="O119" s="35" t="s">
        <v>36</v>
      </c>
      <c r="P119" s="35" t="str">
        <f t="shared" si="64"/>
        <v>OK</v>
      </c>
      <c r="Q119" s="36">
        <f t="shared" si="65"/>
        <v>1.3194444444444509E-2</v>
      </c>
      <c r="R119" s="36">
        <f t="shared" si="66"/>
        <v>2.0833333333332149E-3</v>
      </c>
      <c r="S119" s="36">
        <f t="shared" si="67"/>
        <v>1.5277777777777724E-2</v>
      </c>
      <c r="T119" s="36">
        <f t="shared" si="69"/>
        <v>1.736111111111116E-2</v>
      </c>
      <c r="U119" s="35">
        <v>11.1</v>
      </c>
      <c r="V119" s="35">
        <f>INDEX('Počty dní'!L:P,MATCH(E119,'Počty dní'!N:N,0),4)</f>
        <v>112</v>
      </c>
      <c r="W119" s="65">
        <f t="shared" si="68"/>
        <v>1243.2</v>
      </c>
    </row>
    <row r="120" spans="1:48" ht="15" customHeight="1" x14ac:dyDescent="0.25">
      <c r="A120" s="96">
        <v>221</v>
      </c>
      <c r="B120" s="35">
        <v>2221</v>
      </c>
      <c r="C120" s="225" t="s">
        <v>59</v>
      </c>
      <c r="D120" s="225"/>
      <c r="E120" s="98" t="str">
        <f t="shared" si="62"/>
        <v>6+</v>
      </c>
      <c r="F120" s="35" t="s">
        <v>119</v>
      </c>
      <c r="G120" s="35">
        <v>114</v>
      </c>
      <c r="H120" s="35" t="str">
        <f t="shared" si="63"/>
        <v>XXX143/114</v>
      </c>
      <c r="I120" s="97" t="s">
        <v>64</v>
      </c>
      <c r="J120" s="97" t="s">
        <v>64</v>
      </c>
      <c r="K120" s="99">
        <v>0.7729166666666667</v>
      </c>
      <c r="L120" s="138">
        <v>0.77569444444444446</v>
      </c>
      <c r="M120" s="35" t="s">
        <v>36</v>
      </c>
      <c r="N120" s="138">
        <v>0.8041666666666667</v>
      </c>
      <c r="O120" s="102" t="s">
        <v>21</v>
      </c>
      <c r="P120" s="35" t="str">
        <f t="shared" si="64"/>
        <v>OK</v>
      </c>
      <c r="Q120" s="36">
        <f t="shared" si="65"/>
        <v>2.8472222222222232E-2</v>
      </c>
      <c r="R120" s="36">
        <f t="shared" si="66"/>
        <v>2.7777777777777679E-3</v>
      </c>
      <c r="S120" s="36">
        <f t="shared" si="67"/>
        <v>3.125E-2</v>
      </c>
      <c r="T120" s="36">
        <f t="shared" si="69"/>
        <v>6.9444444444444198E-4</v>
      </c>
      <c r="U120" s="35">
        <v>21.7</v>
      </c>
      <c r="V120" s="35">
        <f>INDEX('Počty dní'!L:P,MATCH(E120,'Počty dní'!N:N,0),4)</f>
        <v>112</v>
      </c>
      <c r="W120" s="65">
        <f t="shared" si="68"/>
        <v>2430.4</v>
      </c>
    </row>
    <row r="121" spans="1:48" ht="15" customHeight="1" x14ac:dyDescent="0.25">
      <c r="A121" s="96">
        <v>221</v>
      </c>
      <c r="B121" s="35">
        <v>2221</v>
      </c>
      <c r="C121" s="225" t="s">
        <v>59</v>
      </c>
      <c r="D121" s="225"/>
      <c r="E121" s="98" t="str">
        <f t="shared" si="62"/>
        <v>6+</v>
      </c>
      <c r="F121" s="35" t="s">
        <v>119</v>
      </c>
      <c r="G121" s="35">
        <v>113</v>
      </c>
      <c r="H121" s="35" t="str">
        <f t="shared" si="63"/>
        <v>XXX143/113</v>
      </c>
      <c r="I121" s="97" t="s">
        <v>65</v>
      </c>
      <c r="J121" s="97" t="s">
        <v>64</v>
      </c>
      <c r="K121" s="99">
        <v>0.81944444444444453</v>
      </c>
      <c r="L121" s="138">
        <v>0.8208333333333333</v>
      </c>
      <c r="M121" s="102" t="s">
        <v>21</v>
      </c>
      <c r="N121" s="138">
        <v>0.84791666666666676</v>
      </c>
      <c r="O121" s="35" t="s">
        <v>36</v>
      </c>
      <c r="P121" s="35" t="str">
        <f t="shared" si="64"/>
        <v>OK</v>
      </c>
      <c r="Q121" s="36">
        <f t="shared" si="65"/>
        <v>2.7083333333333459E-2</v>
      </c>
      <c r="R121" s="36">
        <f t="shared" si="66"/>
        <v>1.3888888888887729E-3</v>
      </c>
      <c r="S121" s="36">
        <f t="shared" si="67"/>
        <v>2.8472222222222232E-2</v>
      </c>
      <c r="T121" s="36">
        <f t="shared" si="69"/>
        <v>1.5277777777777835E-2</v>
      </c>
      <c r="U121" s="35">
        <v>21.7</v>
      </c>
      <c r="V121" s="35">
        <f>INDEX('Počty dní'!L:P,MATCH(E121,'Počty dní'!N:N,0),4)</f>
        <v>112</v>
      </c>
      <c r="W121" s="65">
        <f t="shared" si="68"/>
        <v>2430.4</v>
      </c>
    </row>
    <row r="122" spans="1:48" ht="15" customHeight="1" thickBot="1" x14ac:dyDescent="0.3">
      <c r="A122" s="108">
        <v>221</v>
      </c>
      <c r="B122" s="37">
        <v>2221</v>
      </c>
      <c r="C122" s="226" t="s">
        <v>59</v>
      </c>
      <c r="D122" s="231"/>
      <c r="E122" s="110" t="str">
        <f t="shared" si="62"/>
        <v>6+</v>
      </c>
      <c r="F122" s="37" t="s">
        <v>72</v>
      </c>
      <c r="G122" s="37"/>
      <c r="H122" s="37" t="str">
        <f t="shared" si="63"/>
        <v>přejezd/</v>
      </c>
      <c r="I122" s="151"/>
      <c r="J122" s="109" t="s">
        <v>64</v>
      </c>
      <c r="K122" s="111">
        <v>0.84791666666666676</v>
      </c>
      <c r="L122" s="219">
        <v>0.84791666666666676</v>
      </c>
      <c r="M122" s="37" t="s">
        <v>36</v>
      </c>
      <c r="N122" s="219">
        <v>0.85</v>
      </c>
      <c r="O122" s="37" t="s">
        <v>40</v>
      </c>
      <c r="P122" s="240"/>
      <c r="Q122" s="68">
        <f t="shared" si="65"/>
        <v>2.0833333333332149E-3</v>
      </c>
      <c r="R122" s="68">
        <f t="shared" si="66"/>
        <v>0</v>
      </c>
      <c r="S122" s="68">
        <f t="shared" si="67"/>
        <v>2.0833333333332149E-3</v>
      </c>
      <c r="T122" s="68">
        <f t="shared" si="69"/>
        <v>0</v>
      </c>
      <c r="U122" s="37">
        <v>0</v>
      </c>
      <c r="V122" s="37">
        <f>INDEX('Počty dní'!L:P,MATCH(E122,'Počty dní'!N:N,0),4)</f>
        <v>112</v>
      </c>
      <c r="W122" s="69">
        <f t="shared" si="68"/>
        <v>0</v>
      </c>
      <c r="AP122" s="63"/>
      <c r="AQ122" s="63"/>
      <c r="AR122" s="63"/>
      <c r="AS122" s="63"/>
      <c r="AT122" s="63"/>
      <c r="AU122" s="64"/>
      <c r="AV122" s="64"/>
    </row>
    <row r="123" spans="1:48" ht="15" customHeight="1" thickBot="1" x14ac:dyDescent="0.3">
      <c r="A123" s="115" t="str">
        <f ca="1">CONCATENATE(INDIRECT("R[-3]C[0]",FALSE),"celkem")</f>
        <v>221celkem</v>
      </c>
      <c r="B123" s="70"/>
      <c r="C123" s="70" t="str">
        <f ca="1">INDIRECT("R[-1]C[12]",FALSE)</f>
        <v>Daňkovice</v>
      </c>
      <c r="D123" s="80"/>
      <c r="E123" s="70"/>
      <c r="F123" s="80"/>
      <c r="G123" s="70"/>
      <c r="H123" s="116"/>
      <c r="I123" s="117"/>
      <c r="J123" s="118" t="str">
        <f ca="1">INDIRECT("R[-3]C[0]",FALSE)</f>
        <v>V</v>
      </c>
      <c r="K123" s="119"/>
      <c r="L123" s="227"/>
      <c r="M123" s="121"/>
      <c r="N123" s="227"/>
      <c r="O123" s="122"/>
      <c r="P123" s="70"/>
      <c r="Q123" s="78">
        <f>SUM(Q107:Q122)</f>
        <v>0.31111111111111134</v>
      </c>
      <c r="R123" s="71">
        <f>SUM(R107:R122)</f>
        <v>3.4722222222221766E-2</v>
      </c>
      <c r="S123" s="71">
        <f>SUM(S107:S122)</f>
        <v>0.3458333333333331</v>
      </c>
      <c r="T123" s="71">
        <f>SUM(T107:T122)</f>
        <v>0.234027777777778</v>
      </c>
      <c r="U123" s="72">
        <f>SUM(U107:U122)</f>
        <v>252.39999999999995</v>
      </c>
      <c r="V123" s="73"/>
      <c r="W123" s="74">
        <f>SUM(W107:W122)</f>
        <v>28268.800000000007</v>
      </c>
    </row>
    <row r="124" spans="1:48" ht="15" customHeight="1" x14ac:dyDescent="0.25">
      <c r="C124" s="228"/>
      <c r="D124" s="228"/>
      <c r="E124" s="43"/>
      <c r="K124" s="88"/>
      <c r="L124" s="187"/>
      <c r="M124" s="141"/>
      <c r="N124" s="187"/>
      <c r="W124" s="43"/>
    </row>
    <row r="125" spans="1:48" ht="15" customHeight="1" thickBot="1" x14ac:dyDescent="0.3">
      <c r="C125" s="228"/>
      <c r="D125" s="228"/>
      <c r="E125" s="43"/>
      <c r="K125" s="88"/>
      <c r="L125" s="187"/>
      <c r="M125" s="43"/>
      <c r="N125" s="187"/>
      <c r="O125" s="141"/>
      <c r="W125" s="43"/>
    </row>
    <row r="126" spans="1:48" ht="15" customHeight="1" x14ac:dyDescent="0.25">
      <c r="A126" s="89">
        <v>222</v>
      </c>
      <c r="B126" s="32">
        <v>2222</v>
      </c>
      <c r="C126" s="224" t="s">
        <v>59</v>
      </c>
      <c r="D126" s="237"/>
      <c r="E126" s="91" t="str">
        <f t="shared" ref="E126:E139" si="70">CONCATENATE(C126,D126)</f>
        <v>6+</v>
      </c>
      <c r="F126" s="32" t="s">
        <v>72</v>
      </c>
      <c r="G126" s="32"/>
      <c r="H126" s="32" t="str">
        <f t="shared" ref="H126:H139" si="71">CONCATENATE(F126,"/",G126)</f>
        <v>přejezd/</v>
      </c>
      <c r="I126" s="90"/>
      <c r="J126" s="90" t="s">
        <v>64</v>
      </c>
      <c r="K126" s="92">
        <v>0.37638888888888888</v>
      </c>
      <c r="L126" s="146">
        <v>0.37638888888888888</v>
      </c>
      <c r="M126" s="32" t="s">
        <v>39</v>
      </c>
      <c r="N126" s="146">
        <v>0.38194444444444442</v>
      </c>
      <c r="O126" s="32" t="s">
        <v>36</v>
      </c>
      <c r="P126" s="32" t="str">
        <f t="shared" ref="P126:P138" si="72">IF(M127=O126,"OK","POZOR")</f>
        <v>OK</v>
      </c>
      <c r="Q126" s="67">
        <f t="shared" ref="Q126:Q139" si="73">IF(ISNUMBER(G126),N126-L126,IF(F126="přejezd",N126-L126,0))</f>
        <v>5.5555555555555358E-3</v>
      </c>
      <c r="R126" s="67">
        <f t="shared" ref="R126:R139" si="74">IF(ISNUMBER(G126),L126-K126,0)</f>
        <v>0</v>
      </c>
      <c r="S126" s="67">
        <f t="shared" ref="S126:S139" si="75">Q126+R126</f>
        <v>5.5555555555555358E-3</v>
      </c>
      <c r="T126" s="67"/>
      <c r="U126" s="32">
        <v>0</v>
      </c>
      <c r="V126" s="32">
        <f>INDEX('Počty dní'!L:P,MATCH(E126,'Počty dní'!N:N,0),4)</f>
        <v>112</v>
      </c>
      <c r="W126" s="33">
        <f t="shared" ref="W126:W139" si="76">V126*U126</f>
        <v>0</v>
      </c>
      <c r="AP126" s="63"/>
      <c r="AQ126" s="63"/>
      <c r="AR126" s="63"/>
      <c r="AS126" s="63"/>
      <c r="AT126" s="63"/>
      <c r="AU126" s="64"/>
      <c r="AV126" s="64"/>
    </row>
    <row r="127" spans="1:48" ht="15" customHeight="1" x14ac:dyDescent="0.25">
      <c r="A127" s="96">
        <v>222</v>
      </c>
      <c r="B127" s="35">
        <v>2222</v>
      </c>
      <c r="C127" s="225" t="s">
        <v>59</v>
      </c>
      <c r="D127" s="230"/>
      <c r="E127" s="98" t="str">
        <f t="shared" si="70"/>
        <v>6+</v>
      </c>
      <c r="F127" s="35" t="s">
        <v>120</v>
      </c>
      <c r="G127" s="35">
        <v>102</v>
      </c>
      <c r="H127" s="35" t="str">
        <f t="shared" si="71"/>
        <v>XXX144/102</v>
      </c>
      <c r="I127" s="97" t="s">
        <v>65</v>
      </c>
      <c r="J127" s="97" t="s">
        <v>64</v>
      </c>
      <c r="K127" s="99">
        <v>0.38194444444444442</v>
      </c>
      <c r="L127" s="138">
        <v>0.3833333333333333</v>
      </c>
      <c r="M127" s="35" t="s">
        <v>36</v>
      </c>
      <c r="N127" s="138">
        <v>0.40902777777777777</v>
      </c>
      <c r="O127" s="98" t="s">
        <v>28</v>
      </c>
      <c r="P127" s="35" t="str">
        <f t="shared" si="72"/>
        <v>OK</v>
      </c>
      <c r="Q127" s="36">
        <f t="shared" si="73"/>
        <v>2.5694444444444464E-2</v>
      </c>
      <c r="R127" s="36">
        <f t="shared" si="74"/>
        <v>1.388888888888884E-3</v>
      </c>
      <c r="S127" s="36">
        <f t="shared" si="75"/>
        <v>2.7083333333333348E-2</v>
      </c>
      <c r="T127" s="36">
        <f t="shared" ref="T127:T139" si="77">K127-N126</f>
        <v>0</v>
      </c>
      <c r="U127" s="35">
        <v>18.8</v>
      </c>
      <c r="V127" s="35">
        <f>INDEX('Počty dní'!L:P,MATCH(E127,'Počty dní'!N:N,0),4)</f>
        <v>112</v>
      </c>
      <c r="W127" s="65">
        <f t="shared" si="76"/>
        <v>2105.6</v>
      </c>
    </row>
    <row r="128" spans="1:48" ht="15" customHeight="1" x14ac:dyDescent="0.25">
      <c r="A128" s="96">
        <v>222</v>
      </c>
      <c r="B128" s="35">
        <v>2222</v>
      </c>
      <c r="C128" s="225" t="s">
        <v>59</v>
      </c>
      <c r="D128" s="35"/>
      <c r="E128" s="35" t="str">
        <f t="shared" si="70"/>
        <v>6+</v>
      </c>
      <c r="F128" s="35" t="s">
        <v>72</v>
      </c>
      <c r="G128" s="35"/>
      <c r="H128" s="35" t="str">
        <f t="shared" si="71"/>
        <v>přejezd/</v>
      </c>
      <c r="I128" s="97"/>
      <c r="J128" s="97" t="s">
        <v>64</v>
      </c>
      <c r="K128" s="99">
        <v>0.40902777777777777</v>
      </c>
      <c r="L128" s="138">
        <v>0.40902777777777777</v>
      </c>
      <c r="M128" s="34" t="s">
        <v>28</v>
      </c>
      <c r="N128" s="138">
        <v>0.41111111111111115</v>
      </c>
      <c r="O128" s="102" t="s">
        <v>19</v>
      </c>
      <c r="P128" s="35" t="str">
        <f t="shared" si="72"/>
        <v>OK</v>
      </c>
      <c r="Q128" s="36">
        <f t="shared" si="73"/>
        <v>2.0833333333333814E-3</v>
      </c>
      <c r="R128" s="36">
        <f t="shared" si="74"/>
        <v>0</v>
      </c>
      <c r="S128" s="36">
        <f t="shared" si="75"/>
        <v>2.0833333333333814E-3</v>
      </c>
      <c r="T128" s="36">
        <f t="shared" si="77"/>
        <v>0</v>
      </c>
      <c r="U128" s="35">
        <v>0</v>
      </c>
      <c r="V128" s="35">
        <f>INDEX('Počty dní'!L:P,MATCH(E128,'Počty dní'!N:N,0),4)</f>
        <v>112</v>
      </c>
      <c r="W128" s="65">
        <f t="shared" si="76"/>
        <v>0</v>
      </c>
      <c r="AP128" s="63"/>
      <c r="AQ128" s="63"/>
      <c r="AR128" s="63"/>
      <c r="AS128" s="63"/>
      <c r="AT128" s="63"/>
      <c r="AU128" s="64"/>
      <c r="AV128" s="64"/>
    </row>
    <row r="129" spans="1:48" ht="15" customHeight="1" x14ac:dyDescent="0.25">
      <c r="A129" s="96">
        <v>222</v>
      </c>
      <c r="B129" s="35">
        <v>2222</v>
      </c>
      <c r="C129" s="225" t="s">
        <v>59</v>
      </c>
      <c r="D129" s="225"/>
      <c r="E129" s="98" t="str">
        <f t="shared" si="70"/>
        <v>6+</v>
      </c>
      <c r="F129" s="35" t="s">
        <v>116</v>
      </c>
      <c r="G129" s="35">
        <v>103</v>
      </c>
      <c r="H129" s="35" t="str">
        <f t="shared" si="71"/>
        <v>XXX140/103</v>
      </c>
      <c r="I129" s="97" t="s">
        <v>64</v>
      </c>
      <c r="J129" s="97" t="s">
        <v>64</v>
      </c>
      <c r="K129" s="99">
        <v>0.41666666666666669</v>
      </c>
      <c r="L129" s="138">
        <v>0.4201388888888889</v>
      </c>
      <c r="M129" s="102" t="s">
        <v>19</v>
      </c>
      <c r="N129" s="138">
        <v>0.44791666666666669</v>
      </c>
      <c r="O129" s="35" t="s">
        <v>34</v>
      </c>
      <c r="P129" s="35" t="str">
        <f t="shared" si="72"/>
        <v>OK</v>
      </c>
      <c r="Q129" s="36">
        <f t="shared" si="73"/>
        <v>2.777777777777779E-2</v>
      </c>
      <c r="R129" s="36">
        <f t="shared" si="74"/>
        <v>3.4722222222222099E-3</v>
      </c>
      <c r="S129" s="36">
        <f t="shared" si="75"/>
        <v>3.125E-2</v>
      </c>
      <c r="T129" s="36">
        <f t="shared" si="77"/>
        <v>5.5555555555555358E-3</v>
      </c>
      <c r="U129" s="35">
        <v>23.8</v>
      </c>
      <c r="V129" s="35">
        <f>INDEX('Počty dní'!L:P,MATCH(E129,'Počty dní'!N:N,0),4)</f>
        <v>112</v>
      </c>
      <c r="W129" s="65">
        <f t="shared" si="76"/>
        <v>2665.6</v>
      </c>
    </row>
    <row r="130" spans="1:48" ht="15" customHeight="1" x14ac:dyDescent="0.25">
      <c r="A130" s="96">
        <v>222</v>
      </c>
      <c r="B130" s="35">
        <v>2222</v>
      </c>
      <c r="C130" s="225" t="s">
        <v>59</v>
      </c>
      <c r="D130" s="225"/>
      <c r="E130" s="98" t="str">
        <f t="shared" si="70"/>
        <v>6+</v>
      </c>
      <c r="F130" s="35" t="s">
        <v>116</v>
      </c>
      <c r="G130" s="35">
        <v>106</v>
      </c>
      <c r="H130" s="35" t="str">
        <f t="shared" si="71"/>
        <v>XXX140/106</v>
      </c>
      <c r="I130" s="97" t="s">
        <v>64</v>
      </c>
      <c r="J130" s="97" t="s">
        <v>64</v>
      </c>
      <c r="K130" s="99">
        <v>0.46527777777777773</v>
      </c>
      <c r="L130" s="138">
        <v>0.46736111111111112</v>
      </c>
      <c r="M130" s="35" t="s">
        <v>34</v>
      </c>
      <c r="N130" s="138">
        <v>0.49652777777777773</v>
      </c>
      <c r="O130" s="102" t="s">
        <v>19</v>
      </c>
      <c r="P130" s="35" t="str">
        <f t="shared" si="72"/>
        <v>OK</v>
      </c>
      <c r="Q130" s="36">
        <f t="shared" si="73"/>
        <v>2.9166666666666619E-2</v>
      </c>
      <c r="R130" s="36">
        <f t="shared" si="74"/>
        <v>2.0833333333333814E-3</v>
      </c>
      <c r="S130" s="36">
        <f t="shared" si="75"/>
        <v>3.125E-2</v>
      </c>
      <c r="T130" s="36">
        <f t="shared" si="77"/>
        <v>1.7361111111111049E-2</v>
      </c>
      <c r="U130" s="35">
        <v>23.8</v>
      </c>
      <c r="V130" s="35">
        <f>INDEX('Počty dní'!L:P,MATCH(E130,'Počty dní'!N:N,0),4)</f>
        <v>112</v>
      </c>
      <c r="W130" s="65">
        <f t="shared" si="76"/>
        <v>2665.6</v>
      </c>
    </row>
    <row r="131" spans="1:48" ht="15" customHeight="1" x14ac:dyDescent="0.25">
      <c r="A131" s="96">
        <v>222</v>
      </c>
      <c r="B131" s="35">
        <v>2222</v>
      </c>
      <c r="C131" s="225" t="s">
        <v>59</v>
      </c>
      <c r="D131" s="225"/>
      <c r="E131" s="98" t="str">
        <f t="shared" si="70"/>
        <v>6+</v>
      </c>
      <c r="F131" s="35" t="s">
        <v>116</v>
      </c>
      <c r="G131" s="35">
        <v>105</v>
      </c>
      <c r="H131" s="35" t="str">
        <f t="shared" si="71"/>
        <v>XXX140/105</v>
      </c>
      <c r="I131" s="97" t="s">
        <v>64</v>
      </c>
      <c r="J131" s="97" t="s">
        <v>64</v>
      </c>
      <c r="K131" s="99">
        <v>0.5</v>
      </c>
      <c r="L131" s="138">
        <v>0.50347222222222221</v>
      </c>
      <c r="M131" s="102" t="s">
        <v>19</v>
      </c>
      <c r="N131" s="138">
        <v>0.53125</v>
      </c>
      <c r="O131" s="35" t="s">
        <v>34</v>
      </c>
      <c r="P131" s="35" t="str">
        <f t="shared" si="72"/>
        <v>OK</v>
      </c>
      <c r="Q131" s="36">
        <f t="shared" si="73"/>
        <v>2.777777777777779E-2</v>
      </c>
      <c r="R131" s="36">
        <f t="shared" si="74"/>
        <v>3.4722222222222099E-3</v>
      </c>
      <c r="S131" s="36">
        <f t="shared" si="75"/>
        <v>3.125E-2</v>
      </c>
      <c r="T131" s="36">
        <f t="shared" si="77"/>
        <v>3.4722222222222654E-3</v>
      </c>
      <c r="U131" s="35">
        <v>23.8</v>
      </c>
      <c r="V131" s="35">
        <f>INDEX('Počty dní'!L:P,MATCH(E131,'Počty dní'!N:N,0),4)</f>
        <v>112</v>
      </c>
      <c r="W131" s="65">
        <f t="shared" si="76"/>
        <v>2665.6</v>
      </c>
    </row>
    <row r="132" spans="1:48" ht="15" customHeight="1" x14ac:dyDescent="0.25">
      <c r="A132" s="96">
        <v>222</v>
      </c>
      <c r="B132" s="35">
        <v>2222</v>
      </c>
      <c r="C132" s="225" t="s">
        <v>59</v>
      </c>
      <c r="D132" s="225"/>
      <c r="E132" s="98" t="str">
        <f t="shared" si="70"/>
        <v>6+</v>
      </c>
      <c r="F132" s="35" t="s">
        <v>116</v>
      </c>
      <c r="G132" s="35">
        <v>108</v>
      </c>
      <c r="H132" s="35" t="str">
        <f t="shared" si="71"/>
        <v>XXX140/108</v>
      </c>
      <c r="I132" s="97" t="s">
        <v>64</v>
      </c>
      <c r="J132" s="97" t="s">
        <v>64</v>
      </c>
      <c r="K132" s="99">
        <v>0.54861111111111105</v>
      </c>
      <c r="L132" s="138">
        <v>0.55069444444444449</v>
      </c>
      <c r="M132" s="35" t="s">
        <v>34</v>
      </c>
      <c r="N132" s="138">
        <v>0.57986111111111105</v>
      </c>
      <c r="O132" s="102" t="s">
        <v>19</v>
      </c>
      <c r="P132" s="35" t="str">
        <f t="shared" si="72"/>
        <v>OK</v>
      </c>
      <c r="Q132" s="36">
        <f t="shared" si="73"/>
        <v>2.9166666666666563E-2</v>
      </c>
      <c r="R132" s="36">
        <f t="shared" si="74"/>
        <v>2.083333333333437E-3</v>
      </c>
      <c r="S132" s="36">
        <f t="shared" si="75"/>
        <v>3.125E-2</v>
      </c>
      <c r="T132" s="36">
        <f t="shared" si="77"/>
        <v>1.7361111111111049E-2</v>
      </c>
      <c r="U132" s="35">
        <v>23.8</v>
      </c>
      <c r="V132" s="35">
        <f>INDEX('Počty dní'!L:P,MATCH(E132,'Počty dní'!N:N,0),4)</f>
        <v>112</v>
      </c>
      <c r="W132" s="65">
        <f t="shared" si="76"/>
        <v>2665.6</v>
      </c>
    </row>
    <row r="133" spans="1:48" ht="15" customHeight="1" x14ac:dyDescent="0.25">
      <c r="A133" s="96">
        <v>222</v>
      </c>
      <c r="B133" s="35">
        <v>2222</v>
      </c>
      <c r="C133" s="225" t="s">
        <v>59</v>
      </c>
      <c r="D133" s="35"/>
      <c r="E133" s="35" t="str">
        <f t="shared" si="70"/>
        <v>6+</v>
      </c>
      <c r="F133" s="35" t="s">
        <v>72</v>
      </c>
      <c r="G133" s="35"/>
      <c r="H133" s="35" t="str">
        <f t="shared" si="71"/>
        <v>přejezd/</v>
      </c>
      <c r="I133" s="97"/>
      <c r="J133" s="97" t="s">
        <v>64</v>
      </c>
      <c r="K133" s="99">
        <v>0.58194444444444449</v>
      </c>
      <c r="L133" s="138">
        <v>0.58194444444444449</v>
      </c>
      <c r="M133" s="102" t="s">
        <v>19</v>
      </c>
      <c r="N133" s="138">
        <v>0.58402777777777781</v>
      </c>
      <c r="O133" s="98" t="s">
        <v>28</v>
      </c>
      <c r="P133" s="35" t="str">
        <f t="shared" si="72"/>
        <v>OK</v>
      </c>
      <c r="Q133" s="36">
        <f t="shared" si="73"/>
        <v>2.0833333333333259E-3</v>
      </c>
      <c r="R133" s="36">
        <f t="shared" si="74"/>
        <v>0</v>
      </c>
      <c r="S133" s="36">
        <f t="shared" si="75"/>
        <v>2.0833333333333259E-3</v>
      </c>
      <c r="T133" s="36">
        <f t="shared" si="77"/>
        <v>2.083333333333437E-3</v>
      </c>
      <c r="U133" s="35">
        <v>0</v>
      </c>
      <c r="V133" s="35">
        <f>INDEX('Počty dní'!L:P,MATCH(E133,'Počty dní'!N:N,0),4)</f>
        <v>112</v>
      </c>
      <c r="W133" s="65">
        <f t="shared" si="76"/>
        <v>0</v>
      </c>
      <c r="AP133" s="63"/>
      <c r="AQ133" s="63"/>
      <c r="AR133" s="63"/>
      <c r="AS133" s="63"/>
      <c r="AT133" s="63"/>
      <c r="AU133" s="64"/>
      <c r="AV133" s="64"/>
    </row>
    <row r="134" spans="1:48" ht="15" customHeight="1" x14ac:dyDescent="0.25">
      <c r="A134" s="96">
        <v>222</v>
      </c>
      <c r="B134" s="35">
        <v>2222</v>
      </c>
      <c r="C134" s="225" t="s">
        <v>59</v>
      </c>
      <c r="D134" s="230"/>
      <c r="E134" s="98" t="str">
        <f t="shared" si="70"/>
        <v>6+</v>
      </c>
      <c r="F134" s="35" t="s">
        <v>120</v>
      </c>
      <c r="G134" s="35">
        <v>103</v>
      </c>
      <c r="H134" s="35" t="str">
        <f t="shared" si="71"/>
        <v>XXX144/103</v>
      </c>
      <c r="I134" s="97" t="s">
        <v>65</v>
      </c>
      <c r="J134" s="97" t="s">
        <v>64</v>
      </c>
      <c r="K134" s="99">
        <v>0.58680555555555558</v>
      </c>
      <c r="L134" s="138">
        <v>0.59027777777777779</v>
      </c>
      <c r="M134" s="98" t="s">
        <v>28</v>
      </c>
      <c r="N134" s="138">
        <v>0.61736111111111114</v>
      </c>
      <c r="O134" s="35" t="s">
        <v>36</v>
      </c>
      <c r="P134" s="35" t="str">
        <f t="shared" si="72"/>
        <v>OK</v>
      </c>
      <c r="Q134" s="36">
        <f t="shared" si="73"/>
        <v>2.7083333333333348E-2</v>
      </c>
      <c r="R134" s="36">
        <f t="shared" si="74"/>
        <v>3.4722222222222099E-3</v>
      </c>
      <c r="S134" s="36">
        <f t="shared" si="75"/>
        <v>3.0555555555555558E-2</v>
      </c>
      <c r="T134" s="36">
        <f t="shared" si="77"/>
        <v>2.7777777777777679E-3</v>
      </c>
      <c r="U134" s="35">
        <v>18.8</v>
      </c>
      <c r="V134" s="35">
        <f>INDEX('Počty dní'!L:P,MATCH(E134,'Počty dní'!N:N,0),4)</f>
        <v>112</v>
      </c>
      <c r="W134" s="65">
        <f t="shared" si="76"/>
        <v>2105.6</v>
      </c>
    </row>
    <row r="135" spans="1:48" ht="15" customHeight="1" x14ac:dyDescent="0.25">
      <c r="A135" s="96">
        <v>222</v>
      </c>
      <c r="B135" s="35">
        <v>2222</v>
      </c>
      <c r="C135" s="225" t="s">
        <v>58</v>
      </c>
      <c r="D135" s="225"/>
      <c r="E135" s="98" t="str">
        <f t="shared" si="70"/>
        <v>+</v>
      </c>
      <c r="F135" s="35" t="s">
        <v>119</v>
      </c>
      <c r="G135" s="35">
        <v>171</v>
      </c>
      <c r="H135" s="35" t="str">
        <f t="shared" si="71"/>
        <v>XXX143/171</v>
      </c>
      <c r="I135" s="97" t="s">
        <v>65</v>
      </c>
      <c r="J135" s="97" t="s">
        <v>64</v>
      </c>
      <c r="K135" s="99">
        <v>0.62986111111111109</v>
      </c>
      <c r="L135" s="138">
        <v>0.63055555555555554</v>
      </c>
      <c r="M135" s="35" t="s">
        <v>36</v>
      </c>
      <c r="N135" s="138">
        <v>0.63611111111111118</v>
      </c>
      <c r="O135" s="35" t="s">
        <v>39</v>
      </c>
      <c r="P135" s="35" t="str">
        <f t="shared" si="72"/>
        <v>OK</v>
      </c>
      <c r="Q135" s="36">
        <f t="shared" si="73"/>
        <v>5.5555555555556468E-3</v>
      </c>
      <c r="R135" s="36">
        <f t="shared" si="74"/>
        <v>6.9444444444444198E-4</v>
      </c>
      <c r="S135" s="36">
        <f t="shared" si="75"/>
        <v>6.2500000000000888E-3</v>
      </c>
      <c r="T135" s="36">
        <f t="shared" si="77"/>
        <v>1.2499999999999956E-2</v>
      </c>
      <c r="U135" s="35">
        <v>6</v>
      </c>
      <c r="V135" s="35">
        <f>INDEX('Počty dní'!L:P,MATCH(E135,'Počty dní'!N:N,0),4)</f>
        <v>60</v>
      </c>
      <c r="W135" s="65">
        <f t="shared" si="76"/>
        <v>360</v>
      </c>
    </row>
    <row r="136" spans="1:48" ht="15" customHeight="1" x14ac:dyDescent="0.25">
      <c r="A136" s="96">
        <v>222</v>
      </c>
      <c r="B136" s="35">
        <v>2222</v>
      </c>
      <c r="C136" s="225" t="s">
        <v>58</v>
      </c>
      <c r="D136" s="225"/>
      <c r="E136" s="98" t="str">
        <f t="shared" si="70"/>
        <v>+</v>
      </c>
      <c r="F136" s="35" t="s">
        <v>119</v>
      </c>
      <c r="G136" s="35">
        <v>172</v>
      </c>
      <c r="H136" s="35" t="str">
        <f t="shared" si="71"/>
        <v>XXX143/172</v>
      </c>
      <c r="I136" s="97" t="s">
        <v>65</v>
      </c>
      <c r="J136" s="97" t="s">
        <v>64</v>
      </c>
      <c r="K136" s="99">
        <v>0.63611111111111118</v>
      </c>
      <c r="L136" s="138">
        <v>0.63750000000000007</v>
      </c>
      <c r="M136" s="35" t="s">
        <v>39</v>
      </c>
      <c r="N136" s="138">
        <v>0.64722222222222225</v>
      </c>
      <c r="O136" s="35" t="s">
        <v>36</v>
      </c>
      <c r="P136" s="35" t="str">
        <f t="shared" si="72"/>
        <v>OK</v>
      </c>
      <c r="Q136" s="36">
        <f t="shared" si="73"/>
        <v>9.7222222222221877E-3</v>
      </c>
      <c r="R136" s="36">
        <f t="shared" si="74"/>
        <v>1.388888888888884E-3</v>
      </c>
      <c r="S136" s="36">
        <f t="shared" si="75"/>
        <v>1.1111111111111072E-2</v>
      </c>
      <c r="T136" s="36">
        <f t="shared" si="77"/>
        <v>0</v>
      </c>
      <c r="U136" s="35">
        <v>8</v>
      </c>
      <c r="V136" s="35">
        <f>INDEX('Počty dní'!L:P,MATCH(E136,'Počty dní'!N:N,0),4)</f>
        <v>60</v>
      </c>
      <c r="W136" s="65">
        <f t="shared" si="76"/>
        <v>480</v>
      </c>
    </row>
    <row r="137" spans="1:48" ht="15" customHeight="1" x14ac:dyDescent="0.25">
      <c r="A137" s="96">
        <v>222</v>
      </c>
      <c r="B137" s="35">
        <v>2222</v>
      </c>
      <c r="C137" s="225" t="s">
        <v>59</v>
      </c>
      <c r="D137" s="230"/>
      <c r="E137" s="98" t="str">
        <f t="shared" si="70"/>
        <v>6+</v>
      </c>
      <c r="F137" s="35" t="s">
        <v>120</v>
      </c>
      <c r="G137" s="35">
        <v>106</v>
      </c>
      <c r="H137" s="35" t="str">
        <f t="shared" si="71"/>
        <v>XXX144/106</v>
      </c>
      <c r="I137" s="97" t="s">
        <v>65</v>
      </c>
      <c r="J137" s="97" t="s">
        <v>64</v>
      </c>
      <c r="K137" s="99">
        <v>0.71527777777777779</v>
      </c>
      <c r="L137" s="138">
        <v>0.71666666666666667</v>
      </c>
      <c r="M137" s="35" t="s">
        <v>36</v>
      </c>
      <c r="N137" s="138">
        <v>0.74236111111111114</v>
      </c>
      <c r="O137" s="98" t="s">
        <v>28</v>
      </c>
      <c r="P137" s="35" t="str">
        <f t="shared" si="72"/>
        <v>OK</v>
      </c>
      <c r="Q137" s="36">
        <f t="shared" si="73"/>
        <v>2.5694444444444464E-2</v>
      </c>
      <c r="R137" s="36">
        <f t="shared" si="74"/>
        <v>1.388888888888884E-3</v>
      </c>
      <c r="S137" s="36">
        <f t="shared" si="75"/>
        <v>2.7083333333333348E-2</v>
      </c>
      <c r="T137" s="36">
        <f t="shared" si="77"/>
        <v>6.8055555555555536E-2</v>
      </c>
      <c r="U137" s="35">
        <v>18.8</v>
      </c>
      <c r="V137" s="35">
        <f>INDEX('Počty dní'!L:P,MATCH(E137,'Počty dní'!N:N,0),4)</f>
        <v>112</v>
      </c>
      <c r="W137" s="65">
        <f t="shared" si="76"/>
        <v>2105.6</v>
      </c>
    </row>
    <row r="138" spans="1:48" ht="15" customHeight="1" x14ac:dyDescent="0.25">
      <c r="A138" s="96">
        <v>222</v>
      </c>
      <c r="B138" s="35">
        <v>2222</v>
      </c>
      <c r="C138" s="225" t="s">
        <v>59</v>
      </c>
      <c r="D138" s="230"/>
      <c r="E138" s="98" t="str">
        <f t="shared" si="70"/>
        <v>6+</v>
      </c>
      <c r="F138" s="35" t="s">
        <v>120</v>
      </c>
      <c r="G138" s="35">
        <v>105</v>
      </c>
      <c r="H138" s="35" t="str">
        <f t="shared" si="71"/>
        <v>XXX144/105</v>
      </c>
      <c r="I138" s="97" t="s">
        <v>65</v>
      </c>
      <c r="J138" s="97" t="s">
        <v>64</v>
      </c>
      <c r="K138" s="99">
        <v>0.75347222222222221</v>
      </c>
      <c r="L138" s="138">
        <v>0.75694444444444453</v>
      </c>
      <c r="M138" s="98" t="s">
        <v>28</v>
      </c>
      <c r="N138" s="138">
        <v>0.78402777777777777</v>
      </c>
      <c r="O138" s="35" t="s">
        <v>36</v>
      </c>
      <c r="P138" s="35" t="str">
        <f t="shared" si="72"/>
        <v>OK</v>
      </c>
      <c r="Q138" s="36">
        <f t="shared" si="73"/>
        <v>2.7083333333333237E-2</v>
      </c>
      <c r="R138" s="36">
        <f t="shared" si="74"/>
        <v>3.4722222222223209E-3</v>
      </c>
      <c r="S138" s="36">
        <f t="shared" si="75"/>
        <v>3.0555555555555558E-2</v>
      </c>
      <c r="T138" s="36">
        <f t="shared" si="77"/>
        <v>1.1111111111111072E-2</v>
      </c>
      <c r="U138" s="35">
        <v>18.8</v>
      </c>
      <c r="V138" s="35">
        <f>INDEX('Počty dní'!L:P,MATCH(E138,'Počty dní'!N:N,0),4)</f>
        <v>112</v>
      </c>
      <c r="W138" s="65">
        <f t="shared" si="76"/>
        <v>2105.6</v>
      </c>
    </row>
    <row r="139" spans="1:48" ht="15" customHeight="1" thickBot="1" x14ac:dyDescent="0.3">
      <c r="A139" s="108">
        <v>222</v>
      </c>
      <c r="B139" s="37">
        <v>2222</v>
      </c>
      <c r="C139" s="226" t="s">
        <v>59</v>
      </c>
      <c r="D139" s="231"/>
      <c r="E139" s="110" t="str">
        <f t="shared" si="70"/>
        <v>6+</v>
      </c>
      <c r="F139" s="37" t="s">
        <v>72</v>
      </c>
      <c r="G139" s="37"/>
      <c r="H139" s="37" t="str">
        <f t="shared" si="71"/>
        <v>přejezd/</v>
      </c>
      <c r="I139" s="109"/>
      <c r="J139" s="109" t="s">
        <v>64</v>
      </c>
      <c r="K139" s="111">
        <v>0.78402777777777777</v>
      </c>
      <c r="L139" s="219">
        <v>0.78402777777777777</v>
      </c>
      <c r="M139" s="37" t="s">
        <v>36</v>
      </c>
      <c r="N139" s="219">
        <v>0.7895833333333333</v>
      </c>
      <c r="O139" s="37" t="s">
        <v>39</v>
      </c>
      <c r="P139" s="240"/>
      <c r="Q139" s="68">
        <f t="shared" si="73"/>
        <v>5.5555555555555358E-3</v>
      </c>
      <c r="R139" s="68">
        <f t="shared" si="74"/>
        <v>0</v>
      </c>
      <c r="S139" s="68">
        <f t="shared" si="75"/>
        <v>5.5555555555555358E-3</v>
      </c>
      <c r="T139" s="68">
        <f t="shared" si="77"/>
        <v>0</v>
      </c>
      <c r="U139" s="37">
        <v>0</v>
      </c>
      <c r="V139" s="37">
        <f>INDEX('Počty dní'!L:P,MATCH(E139,'Počty dní'!N:N,0),4)</f>
        <v>112</v>
      </c>
      <c r="W139" s="69">
        <f t="shared" si="76"/>
        <v>0</v>
      </c>
      <c r="AP139" s="63"/>
      <c r="AQ139" s="63"/>
      <c r="AR139" s="63"/>
      <c r="AS139" s="63"/>
      <c r="AT139" s="63"/>
      <c r="AU139" s="64"/>
      <c r="AV139" s="64"/>
    </row>
    <row r="140" spans="1:48" ht="15" customHeight="1" thickBot="1" x14ac:dyDescent="0.3">
      <c r="A140" s="115" t="str">
        <f ca="1">CONCATENATE(INDIRECT("R[-3]C[0]",FALSE),"celkem")</f>
        <v>222celkem</v>
      </c>
      <c r="B140" s="70"/>
      <c r="C140" s="70" t="str">
        <f ca="1">INDIRECT("R[-1]C[12]",FALSE)</f>
        <v>Spělkov</v>
      </c>
      <c r="D140" s="80"/>
      <c r="E140" s="70"/>
      <c r="F140" s="80"/>
      <c r="G140" s="70"/>
      <c r="H140" s="116"/>
      <c r="I140" s="117"/>
      <c r="J140" s="118" t="str">
        <f ca="1">INDIRECT("R[-3]C[0]",FALSE)</f>
        <v>V</v>
      </c>
      <c r="K140" s="119"/>
      <c r="L140" s="227"/>
      <c r="M140" s="121"/>
      <c r="N140" s="227"/>
      <c r="O140" s="122"/>
      <c r="P140" s="70"/>
      <c r="Q140" s="78">
        <f>SUM(Q126:Q139)</f>
        <v>0.24999999999999989</v>
      </c>
      <c r="R140" s="71">
        <f>SUM(R126:R139)</f>
        <v>2.2916666666666863E-2</v>
      </c>
      <c r="S140" s="71">
        <f>SUM(S126:S139)</f>
        <v>0.27291666666666675</v>
      </c>
      <c r="T140" s="71">
        <f>SUM(T126:T139)</f>
        <v>0.14027777777777767</v>
      </c>
      <c r="U140" s="72">
        <f>SUM(U126:U139)</f>
        <v>184.40000000000003</v>
      </c>
      <c r="V140" s="73"/>
      <c r="W140" s="74">
        <f>SUM(W126:W139)</f>
        <v>19924.8</v>
      </c>
    </row>
    <row r="141" spans="1:48" ht="15" customHeight="1" x14ac:dyDescent="0.25">
      <c r="A141" s="123"/>
      <c r="C141" s="28"/>
      <c r="D141" s="28"/>
      <c r="F141" s="29"/>
      <c r="H141" s="124"/>
      <c r="I141" s="125"/>
      <c r="J141" s="126"/>
      <c r="K141" s="38"/>
      <c r="L141" s="236"/>
      <c r="M141" s="88"/>
      <c r="N141" s="236"/>
      <c r="O141" s="128"/>
      <c r="Q141" s="39"/>
      <c r="R141" s="40"/>
      <c r="S141" s="40"/>
      <c r="T141" s="40"/>
      <c r="U141" s="41"/>
      <c r="W141" s="41"/>
    </row>
    <row r="142" spans="1:48" ht="15" customHeight="1" thickBot="1" x14ac:dyDescent="0.3">
      <c r="C142" s="228"/>
      <c r="E142" s="43"/>
      <c r="K142" s="88"/>
      <c r="L142" s="187"/>
      <c r="M142" s="43"/>
      <c r="N142" s="187"/>
      <c r="W142" s="43"/>
    </row>
    <row r="143" spans="1:48" ht="15" customHeight="1" x14ac:dyDescent="0.25">
      <c r="A143" s="89">
        <v>226</v>
      </c>
      <c r="B143" s="32">
        <v>2226</v>
      </c>
      <c r="C143" s="224" t="s">
        <v>59</v>
      </c>
      <c r="D143" s="237"/>
      <c r="E143" s="91" t="str">
        <f t="shared" ref="E143:E150" si="78">CONCATENATE(C143,D143)</f>
        <v>6+</v>
      </c>
      <c r="F143" s="32" t="s">
        <v>123</v>
      </c>
      <c r="G143" s="32">
        <v>102</v>
      </c>
      <c r="H143" s="32" t="str">
        <f t="shared" ref="H143:H150" si="79">CONCATENATE(F143,"/",G143)</f>
        <v>XXX150/102</v>
      </c>
      <c r="I143" s="90" t="s">
        <v>65</v>
      </c>
      <c r="J143" s="90" t="s">
        <v>64</v>
      </c>
      <c r="K143" s="92">
        <v>0.2722222222222222</v>
      </c>
      <c r="L143" s="146">
        <v>0.27430555555555552</v>
      </c>
      <c r="M143" s="32" t="s">
        <v>34</v>
      </c>
      <c r="N143" s="146">
        <v>0.30416666666666664</v>
      </c>
      <c r="O143" s="32" t="s">
        <v>21</v>
      </c>
      <c r="P143" s="32" t="str">
        <f t="shared" ref="P143:P149" si="80">IF(M144=O143,"OK","POZOR")</f>
        <v>OK</v>
      </c>
      <c r="Q143" s="67">
        <f t="shared" ref="Q143:Q150" si="81">IF(ISNUMBER(G143),N143-L143,IF(F143="přejezd",N143-L143,0))</f>
        <v>2.9861111111111116E-2</v>
      </c>
      <c r="R143" s="67">
        <f t="shared" ref="R143:R150" si="82">IF(ISNUMBER(G143),L143-K143,0)</f>
        <v>2.0833333333333259E-3</v>
      </c>
      <c r="S143" s="67">
        <f t="shared" ref="S143:S150" si="83">Q143+R143</f>
        <v>3.1944444444444442E-2</v>
      </c>
      <c r="T143" s="67"/>
      <c r="U143" s="32">
        <v>24.1</v>
      </c>
      <c r="V143" s="32">
        <f>INDEX('Počty dní'!L:P,MATCH(E143,'Počty dní'!N:N,0),4)</f>
        <v>112</v>
      </c>
      <c r="W143" s="33">
        <f t="shared" ref="W143:W150" si="84">V143*U143</f>
        <v>2699.2000000000003</v>
      </c>
    </row>
    <row r="144" spans="1:48" ht="15" customHeight="1" x14ac:dyDescent="0.25">
      <c r="A144" s="96">
        <v>226</v>
      </c>
      <c r="B144" s="35">
        <v>2226</v>
      </c>
      <c r="C144" s="225" t="s">
        <v>59</v>
      </c>
      <c r="D144" s="230"/>
      <c r="E144" s="98" t="str">
        <f t="shared" si="78"/>
        <v>6+</v>
      </c>
      <c r="F144" s="35" t="s">
        <v>123</v>
      </c>
      <c r="G144" s="35">
        <v>101</v>
      </c>
      <c r="H144" s="35" t="str">
        <f t="shared" si="79"/>
        <v>XXX150/101</v>
      </c>
      <c r="I144" s="97" t="s">
        <v>64</v>
      </c>
      <c r="J144" s="103" t="s">
        <v>64</v>
      </c>
      <c r="K144" s="99">
        <v>0.31736111111111115</v>
      </c>
      <c r="L144" s="138">
        <v>0.32083333333333336</v>
      </c>
      <c r="M144" s="35" t="s">
        <v>21</v>
      </c>
      <c r="N144" s="138">
        <v>0.34930555555555554</v>
      </c>
      <c r="O144" s="35" t="s">
        <v>34</v>
      </c>
      <c r="P144" s="35" t="str">
        <f t="shared" si="80"/>
        <v>OK</v>
      </c>
      <c r="Q144" s="36">
        <f t="shared" si="81"/>
        <v>2.8472222222222177E-2</v>
      </c>
      <c r="R144" s="36">
        <f t="shared" si="82"/>
        <v>3.4722222222222099E-3</v>
      </c>
      <c r="S144" s="36">
        <f t="shared" si="83"/>
        <v>3.1944444444444386E-2</v>
      </c>
      <c r="T144" s="36">
        <f t="shared" ref="T144:T150" si="85">K144-N143</f>
        <v>1.3194444444444509E-2</v>
      </c>
      <c r="U144" s="35">
        <v>24.1</v>
      </c>
      <c r="V144" s="35">
        <f>INDEX('Počty dní'!L:P,MATCH(E144,'Počty dní'!N:N,0),4)</f>
        <v>112</v>
      </c>
      <c r="W144" s="65">
        <f t="shared" si="84"/>
        <v>2699.2000000000003</v>
      </c>
    </row>
    <row r="145" spans="1:48" ht="15" customHeight="1" x14ac:dyDescent="0.25">
      <c r="A145" s="96">
        <v>226</v>
      </c>
      <c r="B145" s="35">
        <v>2226</v>
      </c>
      <c r="C145" s="225" t="s">
        <v>59</v>
      </c>
      <c r="D145" s="230"/>
      <c r="E145" s="98" t="str">
        <f t="shared" si="78"/>
        <v>6+</v>
      </c>
      <c r="F145" s="35" t="s">
        <v>123</v>
      </c>
      <c r="G145" s="35">
        <v>104</v>
      </c>
      <c r="H145" s="35" t="str">
        <f t="shared" si="79"/>
        <v>XXX150/104</v>
      </c>
      <c r="I145" s="97" t="s">
        <v>64</v>
      </c>
      <c r="J145" s="103" t="s">
        <v>64</v>
      </c>
      <c r="K145" s="99">
        <v>0.3972222222222222</v>
      </c>
      <c r="L145" s="138">
        <v>0.39930555555555558</v>
      </c>
      <c r="M145" s="35" t="s">
        <v>34</v>
      </c>
      <c r="N145" s="138">
        <v>0.4291666666666667</v>
      </c>
      <c r="O145" s="35" t="s">
        <v>21</v>
      </c>
      <c r="P145" s="35" t="str">
        <f t="shared" si="80"/>
        <v>OK</v>
      </c>
      <c r="Q145" s="36">
        <f t="shared" si="81"/>
        <v>2.9861111111111116E-2</v>
      </c>
      <c r="R145" s="36">
        <f t="shared" si="82"/>
        <v>2.0833333333333814E-3</v>
      </c>
      <c r="S145" s="36">
        <f t="shared" si="83"/>
        <v>3.1944444444444497E-2</v>
      </c>
      <c r="T145" s="36">
        <f t="shared" si="85"/>
        <v>4.7916666666666663E-2</v>
      </c>
      <c r="U145" s="35">
        <v>24.1</v>
      </c>
      <c r="V145" s="35">
        <f>INDEX('Počty dní'!L:P,MATCH(E145,'Počty dní'!N:N,0),4)</f>
        <v>112</v>
      </c>
      <c r="W145" s="65">
        <f t="shared" si="84"/>
        <v>2699.2000000000003</v>
      </c>
    </row>
    <row r="146" spans="1:48" ht="15" customHeight="1" x14ac:dyDescent="0.25">
      <c r="A146" s="96">
        <v>226</v>
      </c>
      <c r="B146" s="35">
        <v>2226</v>
      </c>
      <c r="C146" s="225" t="s">
        <v>59</v>
      </c>
      <c r="D146" s="230"/>
      <c r="E146" s="98" t="str">
        <f t="shared" si="78"/>
        <v>6+</v>
      </c>
      <c r="F146" s="35" t="s">
        <v>123</v>
      </c>
      <c r="G146" s="35">
        <v>105</v>
      </c>
      <c r="H146" s="35" t="str">
        <f t="shared" si="79"/>
        <v>XXX150/105</v>
      </c>
      <c r="I146" s="97" t="s">
        <v>64</v>
      </c>
      <c r="J146" s="103" t="s">
        <v>64</v>
      </c>
      <c r="K146" s="99">
        <v>0.48402777777777778</v>
      </c>
      <c r="L146" s="138">
        <v>0.48749999999999999</v>
      </c>
      <c r="M146" s="35" t="s">
        <v>21</v>
      </c>
      <c r="N146" s="138">
        <v>0.51597222222222217</v>
      </c>
      <c r="O146" s="35" t="s">
        <v>34</v>
      </c>
      <c r="P146" s="35" t="str">
        <f t="shared" si="80"/>
        <v>OK</v>
      </c>
      <c r="Q146" s="36">
        <f t="shared" si="81"/>
        <v>2.8472222222222177E-2</v>
      </c>
      <c r="R146" s="36">
        <f t="shared" si="82"/>
        <v>3.4722222222222099E-3</v>
      </c>
      <c r="S146" s="36">
        <f t="shared" si="83"/>
        <v>3.1944444444444386E-2</v>
      </c>
      <c r="T146" s="36">
        <f t="shared" si="85"/>
        <v>5.4861111111111083E-2</v>
      </c>
      <c r="U146" s="35">
        <v>24.1</v>
      </c>
      <c r="V146" s="35">
        <f>INDEX('Počty dní'!L:P,MATCH(E146,'Počty dní'!N:N,0),4)</f>
        <v>112</v>
      </c>
      <c r="W146" s="65">
        <f t="shared" si="84"/>
        <v>2699.2000000000003</v>
      </c>
    </row>
    <row r="147" spans="1:48" ht="15" customHeight="1" x14ac:dyDescent="0.25">
      <c r="A147" s="96">
        <v>226</v>
      </c>
      <c r="B147" s="35">
        <v>2226</v>
      </c>
      <c r="C147" s="225" t="s">
        <v>59</v>
      </c>
      <c r="D147" s="230"/>
      <c r="E147" s="98" t="str">
        <f t="shared" si="78"/>
        <v>6+</v>
      </c>
      <c r="F147" s="35" t="s">
        <v>123</v>
      </c>
      <c r="G147" s="35">
        <v>108</v>
      </c>
      <c r="H147" s="35" t="str">
        <f t="shared" si="79"/>
        <v>XXX150/108</v>
      </c>
      <c r="I147" s="97" t="s">
        <v>64</v>
      </c>
      <c r="J147" s="103" t="s">
        <v>64</v>
      </c>
      <c r="K147" s="99">
        <v>0.56388888888888888</v>
      </c>
      <c r="L147" s="138">
        <v>0.56597222222222221</v>
      </c>
      <c r="M147" s="35" t="s">
        <v>34</v>
      </c>
      <c r="N147" s="138">
        <v>0.59583333333333333</v>
      </c>
      <c r="O147" s="35" t="s">
        <v>21</v>
      </c>
      <c r="P147" s="35" t="str">
        <f t="shared" si="80"/>
        <v>OK</v>
      </c>
      <c r="Q147" s="36">
        <f t="shared" si="81"/>
        <v>2.9861111111111116E-2</v>
      </c>
      <c r="R147" s="36">
        <f t="shared" si="82"/>
        <v>2.0833333333333259E-3</v>
      </c>
      <c r="S147" s="36">
        <f t="shared" si="83"/>
        <v>3.1944444444444442E-2</v>
      </c>
      <c r="T147" s="36">
        <f t="shared" si="85"/>
        <v>4.7916666666666718E-2</v>
      </c>
      <c r="U147" s="35">
        <v>24.1</v>
      </c>
      <c r="V147" s="35">
        <f>INDEX('Počty dní'!L:P,MATCH(E147,'Počty dní'!N:N,0),4)</f>
        <v>112</v>
      </c>
      <c r="W147" s="65">
        <f t="shared" si="84"/>
        <v>2699.2000000000003</v>
      </c>
    </row>
    <row r="148" spans="1:48" ht="15" customHeight="1" x14ac:dyDescent="0.25">
      <c r="A148" s="96">
        <v>226</v>
      </c>
      <c r="B148" s="35">
        <v>2226</v>
      </c>
      <c r="C148" s="225" t="s">
        <v>59</v>
      </c>
      <c r="D148" s="230"/>
      <c r="E148" s="98" t="str">
        <f t="shared" si="78"/>
        <v>6+</v>
      </c>
      <c r="F148" s="35" t="s">
        <v>123</v>
      </c>
      <c r="G148" s="35">
        <v>109</v>
      </c>
      <c r="H148" s="35" t="str">
        <f t="shared" si="79"/>
        <v>XXX150/109</v>
      </c>
      <c r="I148" s="97" t="s">
        <v>64</v>
      </c>
      <c r="J148" s="103" t="s">
        <v>64</v>
      </c>
      <c r="K148" s="99">
        <v>0.65069444444444446</v>
      </c>
      <c r="L148" s="138">
        <v>0.65416666666666667</v>
      </c>
      <c r="M148" s="35" t="s">
        <v>21</v>
      </c>
      <c r="N148" s="138">
        <v>0.68263888888888891</v>
      </c>
      <c r="O148" s="35" t="s">
        <v>34</v>
      </c>
      <c r="P148" s="35" t="str">
        <f t="shared" si="80"/>
        <v>OK</v>
      </c>
      <c r="Q148" s="36">
        <f t="shared" si="81"/>
        <v>2.8472222222222232E-2</v>
      </c>
      <c r="R148" s="36">
        <f t="shared" si="82"/>
        <v>3.4722222222222099E-3</v>
      </c>
      <c r="S148" s="36">
        <f t="shared" si="83"/>
        <v>3.1944444444444442E-2</v>
      </c>
      <c r="T148" s="36">
        <f t="shared" si="85"/>
        <v>5.4861111111111138E-2</v>
      </c>
      <c r="U148" s="35">
        <v>24.1</v>
      </c>
      <c r="V148" s="35">
        <f>INDEX('Počty dní'!L:P,MATCH(E148,'Počty dní'!N:N,0),4)</f>
        <v>112</v>
      </c>
      <c r="W148" s="65">
        <f t="shared" si="84"/>
        <v>2699.2000000000003</v>
      </c>
    </row>
    <row r="149" spans="1:48" ht="15" customHeight="1" x14ac:dyDescent="0.25">
      <c r="A149" s="96">
        <v>226</v>
      </c>
      <c r="B149" s="35">
        <v>2226</v>
      </c>
      <c r="C149" s="225" t="s">
        <v>59</v>
      </c>
      <c r="D149" s="230"/>
      <c r="E149" s="98" t="str">
        <f t="shared" si="78"/>
        <v>6+</v>
      </c>
      <c r="F149" s="35" t="s">
        <v>123</v>
      </c>
      <c r="G149" s="35">
        <v>112</v>
      </c>
      <c r="H149" s="35" t="str">
        <f t="shared" si="79"/>
        <v>XXX150/112</v>
      </c>
      <c r="I149" s="97" t="s">
        <v>64</v>
      </c>
      <c r="J149" s="103" t="s">
        <v>64</v>
      </c>
      <c r="K149" s="99">
        <v>0.73055555555555562</v>
      </c>
      <c r="L149" s="138">
        <v>0.73263888888888884</v>
      </c>
      <c r="M149" s="35" t="s">
        <v>34</v>
      </c>
      <c r="N149" s="138">
        <v>0.76250000000000007</v>
      </c>
      <c r="O149" s="35" t="s">
        <v>21</v>
      </c>
      <c r="P149" s="35" t="str">
        <f t="shared" si="80"/>
        <v>OK</v>
      </c>
      <c r="Q149" s="36">
        <f t="shared" si="81"/>
        <v>2.9861111111111227E-2</v>
      </c>
      <c r="R149" s="36">
        <f t="shared" si="82"/>
        <v>2.0833333333332149E-3</v>
      </c>
      <c r="S149" s="36">
        <f t="shared" si="83"/>
        <v>3.1944444444444442E-2</v>
      </c>
      <c r="T149" s="36">
        <f t="shared" si="85"/>
        <v>4.7916666666666718E-2</v>
      </c>
      <c r="U149" s="35">
        <v>24.1</v>
      </c>
      <c r="V149" s="35">
        <f>INDEX('Počty dní'!L:P,MATCH(E149,'Počty dní'!N:N,0),4)</f>
        <v>112</v>
      </c>
      <c r="W149" s="65">
        <f t="shared" si="84"/>
        <v>2699.2000000000003</v>
      </c>
    </row>
    <row r="150" spans="1:48" ht="15" customHeight="1" thickBot="1" x14ac:dyDescent="0.3">
      <c r="A150" s="108">
        <v>226</v>
      </c>
      <c r="B150" s="37">
        <v>2226</v>
      </c>
      <c r="C150" s="226" t="s">
        <v>59</v>
      </c>
      <c r="D150" s="231"/>
      <c r="E150" s="110" t="str">
        <f t="shared" si="78"/>
        <v>6+</v>
      </c>
      <c r="F150" s="37" t="s">
        <v>123</v>
      </c>
      <c r="G150" s="37">
        <v>113</v>
      </c>
      <c r="H150" s="37" t="str">
        <f t="shared" si="79"/>
        <v>XXX150/113</v>
      </c>
      <c r="I150" s="109" t="s">
        <v>65</v>
      </c>
      <c r="J150" s="151" t="s">
        <v>64</v>
      </c>
      <c r="K150" s="111">
        <v>0.77569444444444446</v>
      </c>
      <c r="L150" s="219">
        <v>0.77916666666666667</v>
      </c>
      <c r="M150" s="37" t="s">
        <v>21</v>
      </c>
      <c r="N150" s="219">
        <v>0.80763888888888891</v>
      </c>
      <c r="O150" s="37" t="s">
        <v>34</v>
      </c>
      <c r="P150" s="240"/>
      <c r="Q150" s="68">
        <f t="shared" si="81"/>
        <v>2.8472222222222232E-2</v>
      </c>
      <c r="R150" s="68">
        <f t="shared" si="82"/>
        <v>3.4722222222222099E-3</v>
      </c>
      <c r="S150" s="68">
        <f t="shared" si="83"/>
        <v>3.1944444444444442E-2</v>
      </c>
      <c r="T150" s="68">
        <f t="shared" si="85"/>
        <v>1.3194444444444398E-2</v>
      </c>
      <c r="U150" s="37">
        <v>24.1</v>
      </c>
      <c r="V150" s="37">
        <f>INDEX('Počty dní'!L:P,MATCH(E150,'Počty dní'!N:N,0),4)</f>
        <v>112</v>
      </c>
      <c r="W150" s="69">
        <f t="shared" si="84"/>
        <v>2699.2000000000003</v>
      </c>
    </row>
    <row r="151" spans="1:48" ht="15" customHeight="1" thickBot="1" x14ac:dyDescent="0.3">
      <c r="A151" s="115" t="str">
        <f ca="1">CONCATENATE(INDIRECT("R[-3]C[0]",FALSE),"celkem")</f>
        <v>226celkem</v>
      </c>
      <c r="B151" s="70"/>
      <c r="C151" s="70" t="str">
        <f ca="1">INDIRECT("R[-1]C[12]",FALSE)</f>
        <v>Svratka,,aut.st.</v>
      </c>
      <c r="D151" s="80"/>
      <c r="E151" s="70"/>
      <c r="F151" s="80"/>
      <c r="G151" s="70"/>
      <c r="H151" s="116"/>
      <c r="I151" s="117"/>
      <c r="J151" s="118" t="str">
        <f ca="1">INDIRECT("R[-3]C[0]",FALSE)</f>
        <v>V</v>
      </c>
      <c r="K151" s="119"/>
      <c r="L151" s="227"/>
      <c r="M151" s="121"/>
      <c r="N151" s="227"/>
      <c r="O151" s="122"/>
      <c r="P151" s="70"/>
      <c r="Q151" s="78">
        <f>SUM(Q143:Q150)</f>
        <v>0.23333333333333339</v>
      </c>
      <c r="R151" s="71">
        <f>SUM(R143:R150)</f>
        <v>2.2222222222222088E-2</v>
      </c>
      <c r="S151" s="71">
        <f>SUM(S143:S150)</f>
        <v>0.25555555555555548</v>
      </c>
      <c r="T151" s="71">
        <f>SUM(T143:T150)</f>
        <v>0.27986111111111123</v>
      </c>
      <c r="U151" s="72">
        <f>SUM(U143:U150)</f>
        <v>192.79999999999998</v>
      </c>
      <c r="V151" s="73"/>
      <c r="W151" s="74">
        <f>SUM(W143:W150)</f>
        <v>21593.600000000002</v>
      </c>
    </row>
    <row r="152" spans="1:48" ht="15" customHeight="1" x14ac:dyDescent="0.25">
      <c r="C152" s="228"/>
      <c r="E152" s="43"/>
      <c r="K152" s="88"/>
      <c r="L152" s="187"/>
      <c r="N152" s="187"/>
      <c r="W152" s="43"/>
    </row>
    <row r="153" spans="1:48" ht="15" customHeight="1" thickBot="1" x14ac:dyDescent="0.3">
      <c r="C153" s="228"/>
      <c r="D153" s="228"/>
      <c r="E153" s="43"/>
      <c r="K153" s="88"/>
      <c r="L153" s="187"/>
      <c r="M153" s="141"/>
      <c r="N153" s="187"/>
      <c r="W153" s="43"/>
    </row>
    <row r="154" spans="1:48" ht="15" customHeight="1" x14ac:dyDescent="0.25">
      <c r="A154" s="89">
        <v>227</v>
      </c>
      <c r="B154" s="32">
        <v>2227</v>
      </c>
      <c r="C154" s="224" t="s">
        <v>59</v>
      </c>
      <c r="D154" s="224"/>
      <c r="E154" s="91" t="str">
        <f t="shared" ref="E154:E165" si="86">CONCATENATE(C154,D154)</f>
        <v>6+</v>
      </c>
      <c r="F154" s="32" t="s">
        <v>116</v>
      </c>
      <c r="G154" s="32">
        <v>102</v>
      </c>
      <c r="H154" s="32" t="str">
        <f t="shared" ref="H154:H165" si="87">CONCATENATE(F154,"/",G154)</f>
        <v>XXX140/102</v>
      </c>
      <c r="I154" s="90" t="s">
        <v>64</v>
      </c>
      <c r="J154" s="90" t="s">
        <v>64</v>
      </c>
      <c r="K154" s="92">
        <v>0.2986111111111111</v>
      </c>
      <c r="L154" s="146">
        <v>0.30069444444444443</v>
      </c>
      <c r="M154" s="32" t="s">
        <v>34</v>
      </c>
      <c r="N154" s="146">
        <v>0.3298611111111111</v>
      </c>
      <c r="O154" s="95" t="s">
        <v>19</v>
      </c>
      <c r="P154" s="32" t="str">
        <f t="shared" ref="P154:P164" si="88">IF(M155=O154,"OK","POZOR")</f>
        <v>OK</v>
      </c>
      <c r="Q154" s="67">
        <f t="shared" ref="Q154:Q165" si="89">IF(ISNUMBER(G154),N154-L154,IF(F154="přejezd",N154-L154,0))</f>
        <v>2.9166666666666674E-2</v>
      </c>
      <c r="R154" s="67">
        <f t="shared" ref="R154:R165" si="90">IF(ISNUMBER(G154),L154-K154,0)</f>
        <v>2.0833333333333259E-3</v>
      </c>
      <c r="S154" s="67">
        <f t="shared" ref="S154:S165" si="91">Q154+R154</f>
        <v>3.125E-2</v>
      </c>
      <c r="T154" s="67"/>
      <c r="U154" s="32">
        <v>23.8</v>
      </c>
      <c r="V154" s="32">
        <f>INDEX('Počty dní'!L:P,MATCH(E154,'Počty dní'!N:N,0),4)</f>
        <v>112</v>
      </c>
      <c r="W154" s="33">
        <f t="shared" ref="W154:W165" si="92">V154*U154</f>
        <v>2665.6</v>
      </c>
    </row>
    <row r="155" spans="1:48" ht="15" customHeight="1" x14ac:dyDescent="0.25">
      <c r="A155" s="96">
        <v>227</v>
      </c>
      <c r="B155" s="35">
        <v>2227</v>
      </c>
      <c r="C155" s="225" t="s">
        <v>59</v>
      </c>
      <c r="D155" s="225"/>
      <c r="E155" s="98" t="str">
        <f t="shared" si="86"/>
        <v>6+</v>
      </c>
      <c r="F155" s="35" t="s">
        <v>116</v>
      </c>
      <c r="G155" s="35">
        <v>101</v>
      </c>
      <c r="H155" s="35" t="str">
        <f t="shared" si="87"/>
        <v>XXX140/101</v>
      </c>
      <c r="I155" s="97" t="s">
        <v>64</v>
      </c>
      <c r="J155" s="97" t="s">
        <v>64</v>
      </c>
      <c r="K155" s="99">
        <v>0.33333333333333331</v>
      </c>
      <c r="L155" s="138">
        <v>0.33680555555555558</v>
      </c>
      <c r="M155" s="102" t="s">
        <v>19</v>
      </c>
      <c r="N155" s="138">
        <v>0.36458333333333331</v>
      </c>
      <c r="O155" s="35" t="s">
        <v>34</v>
      </c>
      <c r="P155" s="35" t="str">
        <f t="shared" si="88"/>
        <v>OK</v>
      </c>
      <c r="Q155" s="36">
        <f t="shared" si="89"/>
        <v>2.7777777777777735E-2</v>
      </c>
      <c r="R155" s="36">
        <f t="shared" si="90"/>
        <v>3.4722222222222654E-3</v>
      </c>
      <c r="S155" s="36">
        <f t="shared" si="91"/>
        <v>3.125E-2</v>
      </c>
      <c r="T155" s="36">
        <f t="shared" ref="T155:T165" si="93">K155-N154</f>
        <v>3.4722222222222099E-3</v>
      </c>
      <c r="U155" s="35">
        <v>23.8</v>
      </c>
      <c r="V155" s="35">
        <f>INDEX('Počty dní'!L:P,MATCH(E155,'Počty dní'!N:N,0),4)</f>
        <v>112</v>
      </c>
      <c r="W155" s="65">
        <f t="shared" si="92"/>
        <v>2665.6</v>
      </c>
    </row>
    <row r="156" spans="1:48" ht="15" customHeight="1" x14ac:dyDescent="0.25">
      <c r="A156" s="96">
        <v>227</v>
      </c>
      <c r="B156" s="35">
        <v>2227</v>
      </c>
      <c r="C156" s="225" t="s">
        <v>59</v>
      </c>
      <c r="D156" s="225"/>
      <c r="E156" s="98" t="str">
        <f t="shared" si="86"/>
        <v>6+</v>
      </c>
      <c r="F156" s="35" t="s">
        <v>116</v>
      </c>
      <c r="G156" s="35">
        <v>104</v>
      </c>
      <c r="H156" s="35" t="str">
        <f t="shared" si="87"/>
        <v>XXX140/104</v>
      </c>
      <c r="I156" s="97" t="s">
        <v>64</v>
      </c>
      <c r="J156" s="97" t="s">
        <v>64</v>
      </c>
      <c r="K156" s="99">
        <v>0.38194444444444442</v>
      </c>
      <c r="L156" s="138">
        <v>0.3840277777777778</v>
      </c>
      <c r="M156" s="35" t="s">
        <v>34</v>
      </c>
      <c r="N156" s="138">
        <v>0.41319444444444442</v>
      </c>
      <c r="O156" s="102" t="s">
        <v>19</v>
      </c>
      <c r="P156" s="35" t="str">
        <f t="shared" si="88"/>
        <v>OK</v>
      </c>
      <c r="Q156" s="36">
        <f t="shared" si="89"/>
        <v>2.9166666666666619E-2</v>
      </c>
      <c r="R156" s="36">
        <f t="shared" si="90"/>
        <v>2.0833333333333814E-3</v>
      </c>
      <c r="S156" s="36">
        <f t="shared" si="91"/>
        <v>3.125E-2</v>
      </c>
      <c r="T156" s="36">
        <f t="shared" si="93"/>
        <v>1.7361111111111105E-2</v>
      </c>
      <c r="U156" s="35">
        <v>23.8</v>
      </c>
      <c r="V156" s="35">
        <f>INDEX('Počty dní'!L:P,MATCH(E156,'Počty dní'!N:N,0),4)</f>
        <v>112</v>
      </c>
      <c r="W156" s="65">
        <f t="shared" si="92"/>
        <v>2665.6</v>
      </c>
    </row>
    <row r="157" spans="1:48" ht="15" customHeight="1" x14ac:dyDescent="0.25">
      <c r="A157" s="96">
        <v>227</v>
      </c>
      <c r="B157" s="35">
        <v>2227</v>
      </c>
      <c r="C157" s="225" t="s">
        <v>59</v>
      </c>
      <c r="D157" s="35"/>
      <c r="E157" s="35" t="str">
        <f t="shared" si="86"/>
        <v>6+</v>
      </c>
      <c r="F157" s="35" t="s">
        <v>72</v>
      </c>
      <c r="G157" s="35"/>
      <c r="H157" s="35" t="str">
        <f t="shared" si="87"/>
        <v>přejezd/</v>
      </c>
      <c r="I157" s="97"/>
      <c r="J157" s="97" t="s">
        <v>64</v>
      </c>
      <c r="K157" s="99">
        <v>0.4152777777777778</v>
      </c>
      <c r="L157" s="138">
        <v>0.4152777777777778</v>
      </c>
      <c r="M157" s="102" t="s">
        <v>19</v>
      </c>
      <c r="N157" s="138">
        <v>0.41736111111111113</v>
      </c>
      <c r="O157" s="98" t="s">
        <v>28</v>
      </c>
      <c r="P157" s="35" t="str">
        <f t="shared" si="88"/>
        <v>OK</v>
      </c>
      <c r="Q157" s="36">
        <f t="shared" si="89"/>
        <v>2.0833333333333259E-3</v>
      </c>
      <c r="R157" s="36">
        <f t="shared" si="90"/>
        <v>0</v>
      </c>
      <c r="S157" s="36">
        <f t="shared" si="91"/>
        <v>2.0833333333333259E-3</v>
      </c>
      <c r="T157" s="36">
        <f t="shared" si="93"/>
        <v>2.0833333333333814E-3</v>
      </c>
      <c r="U157" s="35">
        <v>0</v>
      </c>
      <c r="V157" s="35">
        <f>INDEX('Počty dní'!L:P,MATCH(E157,'Počty dní'!N:N,0),4)</f>
        <v>112</v>
      </c>
      <c r="W157" s="65">
        <f t="shared" si="92"/>
        <v>0</v>
      </c>
      <c r="AP157" s="63"/>
      <c r="AQ157" s="63"/>
      <c r="AR157" s="63"/>
      <c r="AS157" s="63"/>
      <c r="AT157" s="63"/>
      <c r="AU157" s="64"/>
      <c r="AV157" s="64"/>
    </row>
    <row r="158" spans="1:48" ht="15" customHeight="1" x14ac:dyDescent="0.25">
      <c r="A158" s="96">
        <v>227</v>
      </c>
      <c r="B158" s="35">
        <v>2227</v>
      </c>
      <c r="C158" s="225" t="s">
        <v>59</v>
      </c>
      <c r="D158" s="230"/>
      <c r="E158" s="98" t="str">
        <f t="shared" si="86"/>
        <v>6+</v>
      </c>
      <c r="F158" s="35" t="s">
        <v>120</v>
      </c>
      <c r="G158" s="35">
        <v>101</v>
      </c>
      <c r="H158" s="35" t="str">
        <f t="shared" si="87"/>
        <v>XXX144/101</v>
      </c>
      <c r="I158" s="97" t="s">
        <v>65</v>
      </c>
      <c r="J158" s="97" t="s">
        <v>64</v>
      </c>
      <c r="K158" s="99">
        <v>0.4201388888888889</v>
      </c>
      <c r="L158" s="138">
        <v>0.4236111111111111</v>
      </c>
      <c r="M158" s="98" t="s">
        <v>28</v>
      </c>
      <c r="N158" s="138">
        <v>0.45069444444444445</v>
      </c>
      <c r="O158" s="35" t="s">
        <v>36</v>
      </c>
      <c r="P158" s="35" t="str">
        <f t="shared" si="88"/>
        <v>OK</v>
      </c>
      <c r="Q158" s="36">
        <f t="shared" si="89"/>
        <v>2.7083333333333348E-2</v>
      </c>
      <c r="R158" s="36">
        <f t="shared" si="90"/>
        <v>3.4722222222222099E-3</v>
      </c>
      <c r="S158" s="36">
        <f t="shared" si="91"/>
        <v>3.0555555555555558E-2</v>
      </c>
      <c r="T158" s="36">
        <f t="shared" si="93"/>
        <v>2.7777777777777679E-3</v>
      </c>
      <c r="U158" s="35">
        <v>18.8</v>
      </c>
      <c r="V158" s="35">
        <f>INDEX('Počty dní'!L:P,MATCH(E158,'Počty dní'!N:N,0),4)</f>
        <v>112</v>
      </c>
      <c r="W158" s="65">
        <f t="shared" si="92"/>
        <v>2105.6</v>
      </c>
    </row>
    <row r="159" spans="1:48" ht="15" customHeight="1" x14ac:dyDescent="0.25">
      <c r="A159" s="96">
        <v>227</v>
      </c>
      <c r="B159" s="35">
        <v>2227</v>
      </c>
      <c r="C159" s="225" t="s">
        <v>59</v>
      </c>
      <c r="D159" s="230"/>
      <c r="E159" s="98" t="str">
        <f t="shared" si="86"/>
        <v>6+</v>
      </c>
      <c r="F159" s="35" t="s">
        <v>120</v>
      </c>
      <c r="G159" s="35">
        <v>104</v>
      </c>
      <c r="H159" s="35" t="str">
        <f t="shared" si="87"/>
        <v>XXX144/104</v>
      </c>
      <c r="I159" s="97" t="s">
        <v>65</v>
      </c>
      <c r="J159" s="97" t="s">
        <v>64</v>
      </c>
      <c r="K159" s="99">
        <v>0.54861111111111105</v>
      </c>
      <c r="L159" s="138">
        <v>0.54999999999999993</v>
      </c>
      <c r="M159" s="35" t="s">
        <v>36</v>
      </c>
      <c r="N159" s="138">
        <v>0.5756944444444444</v>
      </c>
      <c r="O159" s="98" t="s">
        <v>28</v>
      </c>
      <c r="P159" s="35" t="str">
        <f t="shared" si="88"/>
        <v>OK</v>
      </c>
      <c r="Q159" s="36">
        <f t="shared" si="89"/>
        <v>2.5694444444444464E-2</v>
      </c>
      <c r="R159" s="36">
        <f t="shared" si="90"/>
        <v>1.388888888888884E-3</v>
      </c>
      <c r="S159" s="36">
        <f t="shared" si="91"/>
        <v>2.7083333333333348E-2</v>
      </c>
      <c r="T159" s="36">
        <f t="shared" si="93"/>
        <v>9.7916666666666596E-2</v>
      </c>
      <c r="U159" s="35">
        <v>18.8</v>
      </c>
      <c r="V159" s="35">
        <f>INDEX('Počty dní'!L:P,MATCH(E159,'Počty dní'!N:N,0),4)</f>
        <v>112</v>
      </c>
      <c r="W159" s="65">
        <f t="shared" si="92"/>
        <v>2105.6</v>
      </c>
    </row>
    <row r="160" spans="1:48" ht="15" customHeight="1" x14ac:dyDescent="0.25">
      <c r="A160" s="96">
        <v>227</v>
      </c>
      <c r="B160" s="35">
        <v>2227</v>
      </c>
      <c r="C160" s="225" t="s">
        <v>59</v>
      </c>
      <c r="D160" s="35"/>
      <c r="E160" s="35" t="str">
        <f t="shared" si="86"/>
        <v>6+</v>
      </c>
      <c r="F160" s="35" t="s">
        <v>72</v>
      </c>
      <c r="G160" s="35"/>
      <c r="H160" s="35" t="str">
        <f t="shared" si="87"/>
        <v>přejezd/</v>
      </c>
      <c r="I160" s="97"/>
      <c r="J160" s="97" t="s">
        <v>64</v>
      </c>
      <c r="K160" s="99">
        <v>0.5756944444444444</v>
      </c>
      <c r="L160" s="138">
        <v>0.5756944444444444</v>
      </c>
      <c r="M160" s="34" t="s">
        <v>28</v>
      </c>
      <c r="N160" s="138">
        <v>0.57777777777777783</v>
      </c>
      <c r="O160" s="102" t="s">
        <v>19</v>
      </c>
      <c r="P160" s="35" t="str">
        <f t="shared" si="88"/>
        <v>OK</v>
      </c>
      <c r="Q160" s="36">
        <f t="shared" si="89"/>
        <v>2.083333333333437E-3</v>
      </c>
      <c r="R160" s="36">
        <f t="shared" si="90"/>
        <v>0</v>
      </c>
      <c r="S160" s="36">
        <f t="shared" si="91"/>
        <v>2.083333333333437E-3</v>
      </c>
      <c r="T160" s="36">
        <f t="shared" si="93"/>
        <v>0</v>
      </c>
      <c r="U160" s="35">
        <v>0</v>
      </c>
      <c r="V160" s="35">
        <f>INDEX('Počty dní'!L:P,MATCH(E160,'Počty dní'!N:N,0),4)</f>
        <v>112</v>
      </c>
      <c r="W160" s="65">
        <f t="shared" si="92"/>
        <v>0</v>
      </c>
      <c r="AP160" s="63"/>
      <c r="AQ160" s="63"/>
      <c r="AR160" s="63"/>
      <c r="AS160" s="63"/>
      <c r="AT160" s="63"/>
      <c r="AU160" s="64"/>
      <c r="AV160" s="64"/>
    </row>
    <row r="161" spans="1:23" ht="15" customHeight="1" x14ac:dyDescent="0.25">
      <c r="A161" s="96">
        <v>227</v>
      </c>
      <c r="B161" s="35">
        <v>2227</v>
      </c>
      <c r="C161" s="225" t="s">
        <v>59</v>
      </c>
      <c r="D161" s="225"/>
      <c r="E161" s="98" t="str">
        <f t="shared" si="86"/>
        <v>6+</v>
      </c>
      <c r="F161" s="35" t="s">
        <v>116</v>
      </c>
      <c r="G161" s="35">
        <v>107</v>
      </c>
      <c r="H161" s="35" t="str">
        <f t="shared" si="87"/>
        <v>XXX140/107</v>
      </c>
      <c r="I161" s="97" t="s">
        <v>64</v>
      </c>
      <c r="J161" s="97" t="s">
        <v>64</v>
      </c>
      <c r="K161" s="99">
        <v>0.58333333333333337</v>
      </c>
      <c r="L161" s="138">
        <v>0.58680555555555558</v>
      </c>
      <c r="M161" s="102" t="s">
        <v>19</v>
      </c>
      <c r="N161" s="138">
        <v>0.61458333333333337</v>
      </c>
      <c r="O161" s="35" t="s">
        <v>34</v>
      </c>
      <c r="P161" s="35" t="str">
        <f t="shared" si="88"/>
        <v>OK</v>
      </c>
      <c r="Q161" s="36">
        <f t="shared" si="89"/>
        <v>2.777777777777779E-2</v>
      </c>
      <c r="R161" s="36">
        <f t="shared" si="90"/>
        <v>3.4722222222222099E-3</v>
      </c>
      <c r="S161" s="36">
        <f t="shared" si="91"/>
        <v>3.125E-2</v>
      </c>
      <c r="T161" s="36">
        <f t="shared" si="93"/>
        <v>5.5555555555555358E-3</v>
      </c>
      <c r="U161" s="35">
        <v>23.8</v>
      </c>
      <c r="V161" s="35">
        <f>INDEX('Počty dní'!L:P,MATCH(E161,'Počty dní'!N:N,0),4)</f>
        <v>112</v>
      </c>
      <c r="W161" s="65">
        <f t="shared" si="92"/>
        <v>2665.6</v>
      </c>
    </row>
    <row r="162" spans="1:23" ht="15" customHeight="1" x14ac:dyDescent="0.25">
      <c r="A162" s="96">
        <v>227</v>
      </c>
      <c r="B162" s="35">
        <v>2227</v>
      </c>
      <c r="C162" s="225" t="s">
        <v>59</v>
      </c>
      <c r="D162" s="225"/>
      <c r="E162" s="98" t="str">
        <f t="shared" si="86"/>
        <v>6+</v>
      </c>
      <c r="F162" s="35" t="s">
        <v>116</v>
      </c>
      <c r="G162" s="35">
        <v>110</v>
      </c>
      <c r="H162" s="35" t="str">
        <f t="shared" si="87"/>
        <v>XXX140/110</v>
      </c>
      <c r="I162" s="97" t="s">
        <v>64</v>
      </c>
      <c r="J162" s="97" t="s">
        <v>64</v>
      </c>
      <c r="K162" s="99">
        <v>0.63194444444444442</v>
      </c>
      <c r="L162" s="138">
        <v>0.63402777777777775</v>
      </c>
      <c r="M162" s="35" t="s">
        <v>34</v>
      </c>
      <c r="N162" s="138">
        <v>0.66319444444444442</v>
      </c>
      <c r="O162" s="102" t="s">
        <v>19</v>
      </c>
      <c r="P162" s="35" t="str">
        <f t="shared" si="88"/>
        <v>OK</v>
      </c>
      <c r="Q162" s="36">
        <f t="shared" si="89"/>
        <v>2.9166666666666674E-2</v>
      </c>
      <c r="R162" s="36">
        <f t="shared" si="90"/>
        <v>2.0833333333333259E-3</v>
      </c>
      <c r="S162" s="36">
        <f t="shared" si="91"/>
        <v>3.125E-2</v>
      </c>
      <c r="T162" s="36">
        <f t="shared" si="93"/>
        <v>1.7361111111111049E-2</v>
      </c>
      <c r="U162" s="35">
        <v>23.8</v>
      </c>
      <c r="V162" s="35">
        <f>INDEX('Počty dní'!L:P,MATCH(E162,'Počty dní'!N:N,0),4)</f>
        <v>112</v>
      </c>
      <c r="W162" s="65">
        <f t="shared" si="92"/>
        <v>2665.6</v>
      </c>
    </row>
    <row r="163" spans="1:23" ht="15" customHeight="1" x14ac:dyDescent="0.25">
      <c r="A163" s="96">
        <v>227</v>
      </c>
      <c r="B163" s="35">
        <v>2227</v>
      </c>
      <c r="C163" s="225" t="s">
        <v>59</v>
      </c>
      <c r="D163" s="225"/>
      <c r="E163" s="98" t="str">
        <f t="shared" si="86"/>
        <v>6+</v>
      </c>
      <c r="F163" s="35" t="s">
        <v>116</v>
      </c>
      <c r="G163" s="35">
        <v>109</v>
      </c>
      <c r="H163" s="35" t="str">
        <f t="shared" si="87"/>
        <v>XXX140/109</v>
      </c>
      <c r="I163" s="97" t="s">
        <v>64</v>
      </c>
      <c r="J163" s="97" t="s">
        <v>64</v>
      </c>
      <c r="K163" s="99">
        <v>0.66666666666666663</v>
      </c>
      <c r="L163" s="138">
        <v>0.67013888888888884</v>
      </c>
      <c r="M163" s="102" t="s">
        <v>19</v>
      </c>
      <c r="N163" s="138">
        <v>0.69791666666666663</v>
      </c>
      <c r="O163" s="35" t="s">
        <v>34</v>
      </c>
      <c r="P163" s="35" t="str">
        <f t="shared" si="88"/>
        <v>OK</v>
      </c>
      <c r="Q163" s="36">
        <f t="shared" si="89"/>
        <v>2.777777777777779E-2</v>
      </c>
      <c r="R163" s="36">
        <f t="shared" si="90"/>
        <v>3.4722222222222099E-3</v>
      </c>
      <c r="S163" s="36">
        <f t="shared" si="91"/>
        <v>3.125E-2</v>
      </c>
      <c r="T163" s="36">
        <f t="shared" si="93"/>
        <v>3.4722222222222099E-3</v>
      </c>
      <c r="U163" s="35">
        <v>23.8</v>
      </c>
      <c r="V163" s="35">
        <f>INDEX('Počty dní'!L:P,MATCH(E163,'Počty dní'!N:N,0),4)</f>
        <v>112</v>
      </c>
      <c r="W163" s="65">
        <f t="shared" si="92"/>
        <v>2665.6</v>
      </c>
    </row>
    <row r="164" spans="1:23" ht="15" customHeight="1" x14ac:dyDescent="0.25">
      <c r="A164" s="96">
        <v>227</v>
      </c>
      <c r="B164" s="35">
        <v>2227</v>
      </c>
      <c r="C164" s="225" t="s">
        <v>59</v>
      </c>
      <c r="D164" s="225"/>
      <c r="E164" s="98" t="str">
        <f t="shared" si="86"/>
        <v>6+</v>
      </c>
      <c r="F164" s="35" t="s">
        <v>116</v>
      </c>
      <c r="G164" s="35">
        <v>112</v>
      </c>
      <c r="H164" s="35" t="str">
        <f t="shared" si="87"/>
        <v>XXX140/112</v>
      </c>
      <c r="I164" s="97" t="s">
        <v>64</v>
      </c>
      <c r="J164" s="97" t="s">
        <v>64</v>
      </c>
      <c r="K164" s="99">
        <v>0.71527777777777779</v>
      </c>
      <c r="L164" s="138">
        <v>0.71736111111111101</v>
      </c>
      <c r="M164" s="35" t="s">
        <v>34</v>
      </c>
      <c r="N164" s="138">
        <v>0.74652777777777779</v>
      </c>
      <c r="O164" s="102" t="s">
        <v>19</v>
      </c>
      <c r="P164" s="35" t="str">
        <f t="shared" si="88"/>
        <v>OK</v>
      </c>
      <c r="Q164" s="36">
        <f t="shared" si="89"/>
        <v>2.9166666666666785E-2</v>
      </c>
      <c r="R164" s="36">
        <f t="shared" si="90"/>
        <v>2.0833333333332149E-3</v>
      </c>
      <c r="S164" s="36">
        <f t="shared" si="91"/>
        <v>3.125E-2</v>
      </c>
      <c r="T164" s="36">
        <f t="shared" si="93"/>
        <v>1.736111111111116E-2</v>
      </c>
      <c r="U164" s="35">
        <v>23.8</v>
      </c>
      <c r="V164" s="35">
        <f>INDEX('Počty dní'!L:P,MATCH(E164,'Počty dní'!N:N,0),4)</f>
        <v>112</v>
      </c>
      <c r="W164" s="65">
        <f t="shared" si="92"/>
        <v>2665.6</v>
      </c>
    </row>
    <row r="165" spans="1:23" ht="15" customHeight="1" thickBot="1" x14ac:dyDescent="0.3">
      <c r="A165" s="108">
        <v>227</v>
      </c>
      <c r="B165" s="37">
        <v>2227</v>
      </c>
      <c r="C165" s="226" t="s">
        <v>59</v>
      </c>
      <c r="D165" s="226"/>
      <c r="E165" s="110" t="str">
        <f t="shared" si="86"/>
        <v>6+</v>
      </c>
      <c r="F165" s="37" t="s">
        <v>116</v>
      </c>
      <c r="G165" s="37">
        <v>111</v>
      </c>
      <c r="H165" s="37" t="str">
        <f t="shared" si="87"/>
        <v>XXX140/111</v>
      </c>
      <c r="I165" s="109" t="s">
        <v>64</v>
      </c>
      <c r="J165" s="109" t="s">
        <v>64</v>
      </c>
      <c r="K165" s="111">
        <v>0.75</v>
      </c>
      <c r="L165" s="219">
        <v>0.75347222222222221</v>
      </c>
      <c r="M165" s="113" t="s">
        <v>19</v>
      </c>
      <c r="N165" s="219">
        <v>0.78125</v>
      </c>
      <c r="O165" s="37" t="s">
        <v>34</v>
      </c>
      <c r="P165" s="240"/>
      <c r="Q165" s="68">
        <f t="shared" si="89"/>
        <v>2.777777777777779E-2</v>
      </c>
      <c r="R165" s="68">
        <f t="shared" si="90"/>
        <v>3.4722222222222099E-3</v>
      </c>
      <c r="S165" s="68">
        <f t="shared" si="91"/>
        <v>3.125E-2</v>
      </c>
      <c r="T165" s="68">
        <f t="shared" si="93"/>
        <v>3.4722222222222099E-3</v>
      </c>
      <c r="U165" s="37">
        <v>23.8</v>
      </c>
      <c r="V165" s="37">
        <f>INDEX('Počty dní'!L:P,MATCH(E165,'Počty dní'!N:N,0),4)</f>
        <v>112</v>
      </c>
      <c r="W165" s="69">
        <f t="shared" si="92"/>
        <v>2665.6</v>
      </c>
    </row>
    <row r="166" spans="1:23" ht="15" customHeight="1" thickBot="1" x14ac:dyDescent="0.3">
      <c r="A166" s="115" t="str">
        <f ca="1">CONCATENATE(INDIRECT("R[-3]C[0]",FALSE),"celkem")</f>
        <v>227celkem</v>
      </c>
      <c r="B166" s="70"/>
      <c r="C166" s="70" t="str">
        <f ca="1">INDIRECT("R[-1]C[12]",FALSE)</f>
        <v>Svratka,,aut.st.</v>
      </c>
      <c r="D166" s="80"/>
      <c r="E166" s="70"/>
      <c r="F166" s="80"/>
      <c r="G166" s="70"/>
      <c r="H166" s="116"/>
      <c r="I166" s="117"/>
      <c r="J166" s="118" t="str">
        <f ca="1">INDIRECT("R[-3]C[0]",FALSE)</f>
        <v>V</v>
      </c>
      <c r="K166" s="119"/>
      <c r="L166" s="227"/>
      <c r="M166" s="121"/>
      <c r="N166" s="227"/>
      <c r="O166" s="122"/>
      <c r="P166" s="70"/>
      <c r="Q166" s="78">
        <f>SUM(Q154:Q165)</f>
        <v>0.28472222222222243</v>
      </c>
      <c r="R166" s="71">
        <f>SUM(R154:R165)</f>
        <v>2.7083333333333237E-2</v>
      </c>
      <c r="S166" s="71">
        <f>SUM(S154:S165)</f>
        <v>0.31180555555555567</v>
      </c>
      <c r="T166" s="71">
        <f>SUM(T154:T165)</f>
        <v>0.17083333333333323</v>
      </c>
      <c r="U166" s="72">
        <f>SUM(U154:U165)</f>
        <v>228.00000000000006</v>
      </c>
      <c r="V166" s="73"/>
      <c r="W166" s="74">
        <f>SUM(W154:W165)</f>
        <v>25535.999999999996</v>
      </c>
    </row>
    <row r="167" spans="1:23" ht="15" customHeight="1" x14ac:dyDescent="0.25">
      <c r="C167" s="228"/>
      <c r="D167" s="228"/>
      <c r="E167" s="43"/>
      <c r="K167" s="88"/>
      <c r="L167" s="187"/>
      <c r="M167" s="141"/>
      <c r="N167" s="187"/>
      <c r="W167" s="43"/>
    </row>
    <row r="168" spans="1:23" ht="15" customHeight="1" thickBot="1" x14ac:dyDescent="0.3">
      <c r="C168" s="228"/>
      <c r="D168" s="228"/>
      <c r="E168" s="43"/>
      <c r="K168" s="88"/>
      <c r="L168" s="187"/>
      <c r="N168" s="187"/>
      <c r="W168" s="43"/>
    </row>
    <row r="169" spans="1:23" ht="15" customHeight="1" x14ac:dyDescent="0.25">
      <c r="A169" s="89">
        <v>228</v>
      </c>
      <c r="B169" s="32">
        <v>2228</v>
      </c>
      <c r="C169" s="224" t="s">
        <v>59</v>
      </c>
      <c r="D169" s="224"/>
      <c r="E169" s="91" t="str">
        <f t="shared" ref="E169:E176" si="94">CONCATENATE(C169,D169)</f>
        <v>6+</v>
      </c>
      <c r="F169" s="32" t="s">
        <v>117</v>
      </c>
      <c r="G169" s="32">
        <v>101</v>
      </c>
      <c r="H169" s="32" t="str">
        <f t="shared" ref="H169:H176" si="95">CONCATENATE(F169,"/",G169)</f>
        <v>XXX141/101</v>
      </c>
      <c r="I169" s="90" t="s">
        <v>64</v>
      </c>
      <c r="J169" s="90" t="s">
        <v>64</v>
      </c>
      <c r="K169" s="92">
        <v>0.30902777777777779</v>
      </c>
      <c r="L169" s="146">
        <v>0.31041666666666667</v>
      </c>
      <c r="M169" s="32" t="s">
        <v>34</v>
      </c>
      <c r="N169" s="146">
        <v>0.34791666666666665</v>
      </c>
      <c r="O169" s="32" t="s">
        <v>24</v>
      </c>
      <c r="P169" s="32" t="str">
        <f t="shared" ref="P169:P175" si="96">IF(M170=O169,"OK","POZOR")</f>
        <v>OK</v>
      </c>
      <c r="Q169" s="67">
        <f t="shared" ref="Q169:Q176" si="97">IF(ISNUMBER(G169),N169-L169,IF(F169="přejezd",N169-L169,0))</f>
        <v>3.7499999999999978E-2</v>
      </c>
      <c r="R169" s="67">
        <f t="shared" ref="R169:R176" si="98">IF(ISNUMBER(G169),L169-K169,0)</f>
        <v>1.388888888888884E-3</v>
      </c>
      <c r="S169" s="67">
        <f t="shared" ref="S169:S176" si="99">Q169+R169</f>
        <v>3.8888888888888862E-2</v>
      </c>
      <c r="T169" s="67"/>
      <c r="U169" s="32">
        <v>29.8</v>
      </c>
      <c r="V169" s="32">
        <f>INDEX('Počty dní'!L:P,MATCH(E169,'Počty dní'!N:N,0),4)</f>
        <v>112</v>
      </c>
      <c r="W169" s="33">
        <f t="shared" ref="W169:W176" si="100">V169*U169</f>
        <v>3337.6</v>
      </c>
    </row>
    <row r="170" spans="1:23" ht="15" customHeight="1" x14ac:dyDescent="0.25">
      <c r="A170" s="96">
        <v>228</v>
      </c>
      <c r="B170" s="35">
        <v>2228</v>
      </c>
      <c r="C170" s="225" t="s">
        <v>59</v>
      </c>
      <c r="D170" s="225"/>
      <c r="E170" s="98" t="str">
        <f t="shared" si="94"/>
        <v>6+</v>
      </c>
      <c r="F170" s="35" t="s">
        <v>117</v>
      </c>
      <c r="G170" s="35">
        <v>102</v>
      </c>
      <c r="H170" s="35" t="str">
        <f t="shared" si="95"/>
        <v>XXX141/102</v>
      </c>
      <c r="I170" s="97" t="s">
        <v>64</v>
      </c>
      <c r="J170" s="97" t="s">
        <v>64</v>
      </c>
      <c r="K170" s="99">
        <v>0.35694444444444445</v>
      </c>
      <c r="L170" s="138">
        <v>0.35972222222222222</v>
      </c>
      <c r="M170" s="35" t="s">
        <v>24</v>
      </c>
      <c r="N170" s="138">
        <v>0.3979166666666667</v>
      </c>
      <c r="O170" s="35" t="s">
        <v>34</v>
      </c>
      <c r="P170" s="35" t="str">
        <f t="shared" si="96"/>
        <v>OK</v>
      </c>
      <c r="Q170" s="36">
        <f t="shared" si="97"/>
        <v>3.8194444444444475E-2</v>
      </c>
      <c r="R170" s="36">
        <f t="shared" si="98"/>
        <v>2.7777777777777679E-3</v>
      </c>
      <c r="S170" s="36">
        <f t="shared" si="99"/>
        <v>4.0972222222222243E-2</v>
      </c>
      <c r="T170" s="36">
        <f t="shared" ref="T170:T176" si="101">K170-N169</f>
        <v>9.0277777777778012E-3</v>
      </c>
      <c r="U170" s="35">
        <v>29.8</v>
      </c>
      <c r="V170" s="35">
        <f>INDEX('Počty dní'!L:P,MATCH(E170,'Počty dní'!N:N,0),4)</f>
        <v>112</v>
      </c>
      <c r="W170" s="65">
        <f t="shared" si="100"/>
        <v>3337.6</v>
      </c>
    </row>
    <row r="171" spans="1:23" ht="15" customHeight="1" x14ac:dyDescent="0.25">
      <c r="A171" s="96">
        <v>228</v>
      </c>
      <c r="B171" s="35">
        <v>2228</v>
      </c>
      <c r="C171" s="225" t="s">
        <v>59</v>
      </c>
      <c r="D171" s="225"/>
      <c r="E171" s="98" t="str">
        <f t="shared" si="94"/>
        <v>6+</v>
      </c>
      <c r="F171" s="35" t="s">
        <v>117</v>
      </c>
      <c r="G171" s="35">
        <v>103</v>
      </c>
      <c r="H171" s="35" t="str">
        <f t="shared" si="95"/>
        <v>XXX141/103</v>
      </c>
      <c r="I171" s="97" t="s">
        <v>64</v>
      </c>
      <c r="J171" s="97" t="s">
        <v>64</v>
      </c>
      <c r="K171" s="99">
        <v>0.43402777777777773</v>
      </c>
      <c r="L171" s="138">
        <v>0.43541666666666662</v>
      </c>
      <c r="M171" s="35" t="s">
        <v>34</v>
      </c>
      <c r="N171" s="138">
        <v>0.47291666666666665</v>
      </c>
      <c r="O171" s="35" t="s">
        <v>24</v>
      </c>
      <c r="P171" s="35" t="str">
        <f t="shared" si="96"/>
        <v>OK</v>
      </c>
      <c r="Q171" s="36">
        <f t="shared" si="97"/>
        <v>3.7500000000000033E-2</v>
      </c>
      <c r="R171" s="36">
        <f t="shared" si="98"/>
        <v>1.388888888888884E-3</v>
      </c>
      <c r="S171" s="36">
        <f t="shared" si="99"/>
        <v>3.8888888888888917E-2</v>
      </c>
      <c r="T171" s="36">
        <f t="shared" si="101"/>
        <v>3.6111111111111038E-2</v>
      </c>
      <c r="U171" s="35">
        <v>29.8</v>
      </c>
      <c r="V171" s="35">
        <f>INDEX('Počty dní'!L:P,MATCH(E171,'Počty dní'!N:N,0),4)</f>
        <v>112</v>
      </c>
      <c r="W171" s="65">
        <f t="shared" si="100"/>
        <v>3337.6</v>
      </c>
    </row>
    <row r="172" spans="1:23" ht="15" customHeight="1" x14ac:dyDescent="0.25">
      <c r="A172" s="96">
        <v>228</v>
      </c>
      <c r="B172" s="35">
        <v>2228</v>
      </c>
      <c r="C172" s="225" t="s">
        <v>59</v>
      </c>
      <c r="D172" s="225"/>
      <c r="E172" s="98" t="str">
        <f t="shared" si="94"/>
        <v>6+</v>
      </c>
      <c r="F172" s="35" t="s">
        <v>117</v>
      </c>
      <c r="G172" s="35">
        <v>104</v>
      </c>
      <c r="H172" s="35" t="str">
        <f t="shared" si="95"/>
        <v>XXX141/104</v>
      </c>
      <c r="I172" s="97" t="s">
        <v>64</v>
      </c>
      <c r="J172" s="97" t="s">
        <v>64</v>
      </c>
      <c r="K172" s="99">
        <v>0.52361111111111114</v>
      </c>
      <c r="L172" s="138">
        <v>0.52638888888888891</v>
      </c>
      <c r="M172" s="35" t="s">
        <v>24</v>
      </c>
      <c r="N172" s="138">
        <v>0.56458333333333333</v>
      </c>
      <c r="O172" s="35" t="s">
        <v>34</v>
      </c>
      <c r="P172" s="35" t="str">
        <f t="shared" si="96"/>
        <v>OK</v>
      </c>
      <c r="Q172" s="36">
        <f t="shared" si="97"/>
        <v>3.819444444444442E-2</v>
      </c>
      <c r="R172" s="36">
        <f t="shared" si="98"/>
        <v>2.7777777777777679E-3</v>
      </c>
      <c r="S172" s="36">
        <f t="shared" si="99"/>
        <v>4.0972222222222188E-2</v>
      </c>
      <c r="T172" s="36">
        <f t="shared" si="101"/>
        <v>5.0694444444444486E-2</v>
      </c>
      <c r="U172" s="35">
        <v>29.8</v>
      </c>
      <c r="V172" s="35">
        <f>INDEX('Počty dní'!L:P,MATCH(E172,'Počty dní'!N:N,0),4)</f>
        <v>112</v>
      </c>
      <c r="W172" s="65">
        <f t="shared" si="100"/>
        <v>3337.6</v>
      </c>
    </row>
    <row r="173" spans="1:23" ht="15" customHeight="1" x14ac:dyDescent="0.25">
      <c r="A173" s="96">
        <v>228</v>
      </c>
      <c r="B173" s="35">
        <v>2228</v>
      </c>
      <c r="C173" s="225" t="s">
        <v>59</v>
      </c>
      <c r="D173" s="225"/>
      <c r="E173" s="98" t="str">
        <f t="shared" si="94"/>
        <v>6+</v>
      </c>
      <c r="F173" s="35" t="s">
        <v>117</v>
      </c>
      <c r="G173" s="35">
        <v>105</v>
      </c>
      <c r="H173" s="35" t="str">
        <f t="shared" si="95"/>
        <v>XXX141/105</v>
      </c>
      <c r="I173" s="97" t="s">
        <v>64</v>
      </c>
      <c r="J173" s="97" t="s">
        <v>64</v>
      </c>
      <c r="K173" s="99">
        <v>0.60069444444444442</v>
      </c>
      <c r="L173" s="138">
        <v>0.6020833333333333</v>
      </c>
      <c r="M173" s="35" t="s">
        <v>34</v>
      </c>
      <c r="N173" s="138">
        <v>0.63958333333333328</v>
      </c>
      <c r="O173" s="35" t="s">
        <v>24</v>
      </c>
      <c r="P173" s="35" t="str">
        <f t="shared" si="96"/>
        <v>OK</v>
      </c>
      <c r="Q173" s="36">
        <f t="shared" si="97"/>
        <v>3.7499999999999978E-2</v>
      </c>
      <c r="R173" s="36">
        <f t="shared" si="98"/>
        <v>1.388888888888884E-3</v>
      </c>
      <c r="S173" s="36">
        <f t="shared" si="99"/>
        <v>3.8888888888888862E-2</v>
      </c>
      <c r="T173" s="36">
        <f t="shared" si="101"/>
        <v>3.6111111111111094E-2</v>
      </c>
      <c r="U173" s="35">
        <v>29.8</v>
      </c>
      <c r="V173" s="35">
        <f>INDEX('Počty dní'!L:P,MATCH(E173,'Počty dní'!N:N,0),4)</f>
        <v>112</v>
      </c>
      <c r="W173" s="65">
        <f t="shared" si="100"/>
        <v>3337.6</v>
      </c>
    </row>
    <row r="174" spans="1:23" ht="15" customHeight="1" x14ac:dyDescent="0.25">
      <c r="A174" s="96">
        <v>228</v>
      </c>
      <c r="B174" s="35">
        <v>2228</v>
      </c>
      <c r="C174" s="225" t="s">
        <v>59</v>
      </c>
      <c r="D174" s="225"/>
      <c r="E174" s="98" t="str">
        <f t="shared" si="94"/>
        <v>6+</v>
      </c>
      <c r="F174" s="35" t="s">
        <v>117</v>
      </c>
      <c r="G174" s="35">
        <v>106</v>
      </c>
      <c r="H174" s="35" t="str">
        <f t="shared" si="95"/>
        <v>XXX141/106</v>
      </c>
      <c r="I174" s="97" t="s">
        <v>64</v>
      </c>
      <c r="J174" s="97" t="s">
        <v>64</v>
      </c>
      <c r="K174" s="99">
        <v>0.69027777777777777</v>
      </c>
      <c r="L174" s="138">
        <v>0.69305555555555554</v>
      </c>
      <c r="M174" s="35" t="s">
        <v>24</v>
      </c>
      <c r="N174" s="138">
        <v>0.73125000000000007</v>
      </c>
      <c r="O174" s="35" t="s">
        <v>34</v>
      </c>
      <c r="P174" s="35" t="str">
        <f t="shared" si="96"/>
        <v>OK</v>
      </c>
      <c r="Q174" s="36">
        <f t="shared" si="97"/>
        <v>3.8194444444444531E-2</v>
      </c>
      <c r="R174" s="36">
        <f t="shared" si="98"/>
        <v>2.7777777777777679E-3</v>
      </c>
      <c r="S174" s="36">
        <f t="shared" si="99"/>
        <v>4.0972222222222299E-2</v>
      </c>
      <c r="T174" s="36">
        <f t="shared" si="101"/>
        <v>5.0694444444444486E-2</v>
      </c>
      <c r="U174" s="35">
        <v>29.8</v>
      </c>
      <c r="V174" s="35">
        <f>INDEX('Počty dní'!L:P,MATCH(E174,'Počty dní'!N:N,0),4)</f>
        <v>112</v>
      </c>
      <c r="W174" s="65">
        <f t="shared" si="100"/>
        <v>3337.6</v>
      </c>
    </row>
    <row r="175" spans="1:23" ht="15" customHeight="1" x14ac:dyDescent="0.25">
      <c r="A175" s="96">
        <v>228</v>
      </c>
      <c r="B175" s="35">
        <v>2228</v>
      </c>
      <c r="C175" s="225" t="s">
        <v>59</v>
      </c>
      <c r="D175" s="225"/>
      <c r="E175" s="98" t="str">
        <f t="shared" si="94"/>
        <v>6+</v>
      </c>
      <c r="F175" s="35" t="s">
        <v>117</v>
      </c>
      <c r="G175" s="35">
        <v>107</v>
      </c>
      <c r="H175" s="35" t="str">
        <f t="shared" si="95"/>
        <v>XXX141/107</v>
      </c>
      <c r="I175" s="97" t="s">
        <v>64</v>
      </c>
      <c r="J175" s="97" t="s">
        <v>64</v>
      </c>
      <c r="K175" s="99">
        <v>0.76736111111111116</v>
      </c>
      <c r="L175" s="138">
        <v>0.76874999999999993</v>
      </c>
      <c r="M175" s="35" t="s">
        <v>34</v>
      </c>
      <c r="N175" s="138">
        <v>0.80625000000000002</v>
      </c>
      <c r="O175" s="35" t="s">
        <v>24</v>
      </c>
      <c r="P175" s="35" t="str">
        <f t="shared" si="96"/>
        <v>OK</v>
      </c>
      <c r="Q175" s="36">
        <f t="shared" si="97"/>
        <v>3.7500000000000089E-2</v>
      </c>
      <c r="R175" s="36">
        <f t="shared" si="98"/>
        <v>1.3888888888887729E-3</v>
      </c>
      <c r="S175" s="36">
        <f t="shared" si="99"/>
        <v>3.8888888888888862E-2</v>
      </c>
      <c r="T175" s="36">
        <f t="shared" si="101"/>
        <v>3.6111111111111094E-2</v>
      </c>
      <c r="U175" s="35">
        <v>29.8</v>
      </c>
      <c r="V175" s="35">
        <f>INDEX('Počty dní'!L:P,MATCH(E175,'Počty dní'!N:N,0),4)</f>
        <v>112</v>
      </c>
      <c r="W175" s="65">
        <f t="shared" si="100"/>
        <v>3337.6</v>
      </c>
    </row>
    <row r="176" spans="1:23" ht="15" customHeight="1" thickBot="1" x14ac:dyDescent="0.3">
      <c r="A176" s="108">
        <v>228</v>
      </c>
      <c r="B176" s="37">
        <v>2228</v>
      </c>
      <c r="C176" s="226" t="s">
        <v>59</v>
      </c>
      <c r="D176" s="226"/>
      <c r="E176" s="110" t="str">
        <f t="shared" si="94"/>
        <v>6+</v>
      </c>
      <c r="F176" s="37" t="s">
        <v>117</v>
      </c>
      <c r="G176" s="37">
        <v>108</v>
      </c>
      <c r="H176" s="37" t="str">
        <f t="shared" si="95"/>
        <v>XXX141/108</v>
      </c>
      <c r="I176" s="109" t="s">
        <v>64</v>
      </c>
      <c r="J176" s="109" t="s">
        <v>64</v>
      </c>
      <c r="K176" s="111">
        <v>0.81527777777777777</v>
      </c>
      <c r="L176" s="219">
        <v>0.81805555555555554</v>
      </c>
      <c r="M176" s="37" t="s">
        <v>24</v>
      </c>
      <c r="N176" s="219">
        <v>0.85625000000000007</v>
      </c>
      <c r="O176" s="37" t="s">
        <v>34</v>
      </c>
      <c r="P176" s="240"/>
      <c r="Q176" s="68">
        <f t="shared" si="97"/>
        <v>3.8194444444444531E-2</v>
      </c>
      <c r="R176" s="68">
        <f t="shared" si="98"/>
        <v>2.7777777777777679E-3</v>
      </c>
      <c r="S176" s="68">
        <f t="shared" si="99"/>
        <v>4.0972222222222299E-2</v>
      </c>
      <c r="T176" s="68">
        <f t="shared" si="101"/>
        <v>9.0277777777777457E-3</v>
      </c>
      <c r="U176" s="37">
        <v>29.8</v>
      </c>
      <c r="V176" s="37">
        <f>INDEX('Počty dní'!L:P,MATCH(E176,'Počty dní'!N:N,0),4)</f>
        <v>112</v>
      </c>
      <c r="W176" s="69">
        <f t="shared" si="100"/>
        <v>3337.6</v>
      </c>
    </row>
    <row r="177" spans="1:23" ht="15" customHeight="1" thickBot="1" x14ac:dyDescent="0.3">
      <c r="A177" s="115" t="str">
        <f ca="1">CONCATENATE(INDIRECT("R[-3]C[0]",FALSE),"celkem")</f>
        <v>228celkem</v>
      </c>
      <c r="B177" s="70"/>
      <c r="C177" s="70" t="str">
        <f ca="1">INDIRECT("R[-1]C[12]",FALSE)</f>
        <v>Svratka,,aut.st.</v>
      </c>
      <c r="D177" s="80"/>
      <c r="E177" s="70"/>
      <c r="F177" s="80"/>
      <c r="G177" s="70"/>
      <c r="H177" s="116"/>
      <c r="I177" s="117"/>
      <c r="J177" s="118" t="str">
        <f ca="1">INDIRECT("R[-3]C[0]",FALSE)</f>
        <v>V</v>
      </c>
      <c r="K177" s="119"/>
      <c r="L177" s="227"/>
      <c r="M177" s="121"/>
      <c r="N177" s="227"/>
      <c r="O177" s="122"/>
      <c r="P177" s="70"/>
      <c r="Q177" s="78">
        <f>SUM(Q169:Q176)</f>
        <v>0.30277777777777803</v>
      </c>
      <c r="R177" s="71">
        <f>SUM(R169:R176)</f>
        <v>1.6666666666666496E-2</v>
      </c>
      <c r="S177" s="71">
        <f>SUM(S169:S176)</f>
        <v>0.31944444444444453</v>
      </c>
      <c r="T177" s="71">
        <f>SUM(T169:T176)</f>
        <v>0.22777777777777775</v>
      </c>
      <c r="U177" s="72">
        <f>SUM(U169:U176)</f>
        <v>238.40000000000003</v>
      </c>
      <c r="V177" s="73"/>
      <c r="W177" s="74">
        <f>SUM(W169:W176)</f>
        <v>26700.799999999996</v>
      </c>
    </row>
    <row r="178" spans="1:23" ht="15" customHeight="1" x14ac:dyDescent="0.25">
      <c r="C178" s="228"/>
      <c r="D178" s="228"/>
      <c r="E178" s="43"/>
      <c r="K178" s="88"/>
      <c r="L178" s="187"/>
      <c r="N178" s="187"/>
      <c r="W178" s="43"/>
    </row>
    <row r="179" spans="1:23" ht="15" customHeight="1" thickBot="1" x14ac:dyDescent="0.3">
      <c r="C179" s="228"/>
      <c r="E179" s="43"/>
      <c r="K179" s="88"/>
      <c r="L179" s="187"/>
      <c r="N179" s="187"/>
      <c r="W179" s="43"/>
    </row>
    <row r="180" spans="1:23" ht="15" customHeight="1" x14ac:dyDescent="0.25">
      <c r="A180" s="89">
        <v>233</v>
      </c>
      <c r="B180" s="32">
        <v>2233</v>
      </c>
      <c r="C180" s="224" t="s">
        <v>59</v>
      </c>
      <c r="D180" s="237"/>
      <c r="E180" s="91" t="str">
        <f t="shared" ref="E180:E185" si="102">CONCATENATE(C180,D180)</f>
        <v>6+</v>
      </c>
      <c r="F180" s="32" t="s">
        <v>126</v>
      </c>
      <c r="G180" s="32">
        <v>102</v>
      </c>
      <c r="H180" s="32" t="str">
        <f t="shared" ref="H180:H185" si="103">CONCATENATE(F180,"/",G180)</f>
        <v>XXX155/102</v>
      </c>
      <c r="I180" s="90" t="s">
        <v>65</v>
      </c>
      <c r="J180" s="90" t="s">
        <v>65</v>
      </c>
      <c r="K180" s="92">
        <v>0.31111111111111112</v>
      </c>
      <c r="L180" s="146">
        <v>0.3125</v>
      </c>
      <c r="M180" s="32" t="s">
        <v>53</v>
      </c>
      <c r="N180" s="146">
        <v>0.3444444444444445</v>
      </c>
      <c r="O180" s="32" t="s">
        <v>21</v>
      </c>
      <c r="P180" s="32" t="str">
        <f>IF(M181=O180,"OK","POZOR")</f>
        <v>OK</v>
      </c>
      <c r="Q180" s="67">
        <f t="shared" ref="Q180:Q185" si="104">IF(ISNUMBER(G180),N180-L180,IF(F180="přejezd",N180-L180,0))</f>
        <v>3.1944444444444497E-2</v>
      </c>
      <c r="R180" s="67">
        <f t="shared" ref="R180:R185" si="105">IF(ISNUMBER(G180),L180-K180,0)</f>
        <v>1.388888888888884E-3</v>
      </c>
      <c r="S180" s="67">
        <f t="shared" ref="S180:S185" si="106">Q180+R180</f>
        <v>3.3333333333333381E-2</v>
      </c>
      <c r="T180" s="67"/>
      <c r="U180" s="32">
        <v>30.7</v>
      </c>
      <c r="V180" s="32">
        <f>INDEX('Počty dní'!L:P,MATCH(E180,'Počty dní'!N:N,0),4)</f>
        <v>112</v>
      </c>
      <c r="W180" s="33">
        <f t="shared" ref="W180:W185" si="107">V180*U180</f>
        <v>3438.4</v>
      </c>
    </row>
    <row r="181" spans="1:23" ht="15" customHeight="1" x14ac:dyDescent="0.25">
      <c r="A181" s="96">
        <v>233</v>
      </c>
      <c r="B181" s="35">
        <v>2233</v>
      </c>
      <c r="C181" s="225" t="s">
        <v>59</v>
      </c>
      <c r="D181" s="230"/>
      <c r="E181" s="98" t="str">
        <f t="shared" si="102"/>
        <v>6+</v>
      </c>
      <c r="F181" s="35" t="s">
        <v>126</v>
      </c>
      <c r="G181" s="35">
        <v>101</v>
      </c>
      <c r="H181" s="35" t="str">
        <f t="shared" si="103"/>
        <v>XXX155/101</v>
      </c>
      <c r="I181" s="103" t="s">
        <v>65</v>
      </c>
      <c r="J181" s="103" t="s">
        <v>65</v>
      </c>
      <c r="K181" s="99">
        <v>0.40277777777777773</v>
      </c>
      <c r="L181" s="138">
        <v>0.40625</v>
      </c>
      <c r="M181" s="35" t="s">
        <v>21</v>
      </c>
      <c r="N181" s="138">
        <v>0.4381944444444445</v>
      </c>
      <c r="O181" s="35" t="s">
        <v>53</v>
      </c>
      <c r="P181" s="35" t="str">
        <f>IF(M182=O181,"OK","POZOR")</f>
        <v>OK</v>
      </c>
      <c r="Q181" s="36">
        <f t="shared" si="104"/>
        <v>3.1944444444444497E-2</v>
      </c>
      <c r="R181" s="36">
        <f t="shared" si="105"/>
        <v>3.4722222222222654E-3</v>
      </c>
      <c r="S181" s="36">
        <f t="shared" si="106"/>
        <v>3.5416666666666763E-2</v>
      </c>
      <c r="T181" s="36">
        <f>K181-N180</f>
        <v>5.8333333333333237E-2</v>
      </c>
      <c r="U181" s="35">
        <v>30.7</v>
      </c>
      <c r="V181" s="35">
        <f>INDEX('Počty dní'!L:P,MATCH(E181,'Počty dní'!N:N,0),4)</f>
        <v>112</v>
      </c>
      <c r="W181" s="65">
        <f t="shared" si="107"/>
        <v>3438.4</v>
      </c>
    </row>
    <row r="182" spans="1:23" ht="15" customHeight="1" x14ac:dyDescent="0.25">
      <c r="A182" s="96">
        <v>233</v>
      </c>
      <c r="B182" s="35">
        <v>2233</v>
      </c>
      <c r="C182" s="225" t="s">
        <v>59</v>
      </c>
      <c r="D182" s="230"/>
      <c r="E182" s="98" t="str">
        <f t="shared" si="102"/>
        <v>6+</v>
      </c>
      <c r="F182" s="35" t="s">
        <v>126</v>
      </c>
      <c r="G182" s="35">
        <v>104</v>
      </c>
      <c r="H182" s="35" t="str">
        <f t="shared" si="103"/>
        <v>XXX155/104</v>
      </c>
      <c r="I182" s="103" t="s">
        <v>65</v>
      </c>
      <c r="J182" s="103" t="s">
        <v>65</v>
      </c>
      <c r="K182" s="99">
        <v>0.4777777777777778</v>
      </c>
      <c r="L182" s="138">
        <v>0.47916666666666669</v>
      </c>
      <c r="M182" s="35" t="s">
        <v>53</v>
      </c>
      <c r="N182" s="138">
        <v>0.51111111111111118</v>
      </c>
      <c r="O182" s="35" t="s">
        <v>21</v>
      </c>
      <c r="P182" s="35" t="str">
        <f>IF(M183=O182,"OK","POZOR")</f>
        <v>OK</v>
      </c>
      <c r="Q182" s="36">
        <f t="shared" si="104"/>
        <v>3.1944444444444497E-2</v>
      </c>
      <c r="R182" s="36">
        <f t="shared" si="105"/>
        <v>1.388888888888884E-3</v>
      </c>
      <c r="S182" s="36">
        <f t="shared" si="106"/>
        <v>3.3333333333333381E-2</v>
      </c>
      <c r="T182" s="36">
        <f>K182-N181</f>
        <v>3.9583333333333304E-2</v>
      </c>
      <c r="U182" s="35">
        <v>30.7</v>
      </c>
      <c r="V182" s="35">
        <f>INDEX('Počty dní'!L:P,MATCH(E182,'Počty dní'!N:N,0),4)</f>
        <v>112</v>
      </c>
      <c r="W182" s="65">
        <f t="shared" si="107"/>
        <v>3438.4</v>
      </c>
    </row>
    <row r="183" spans="1:23" ht="15" customHeight="1" x14ac:dyDescent="0.25">
      <c r="A183" s="96">
        <v>233</v>
      </c>
      <c r="B183" s="35">
        <v>2233</v>
      </c>
      <c r="C183" s="225" t="s">
        <v>59</v>
      </c>
      <c r="D183" s="230"/>
      <c r="E183" s="98" t="str">
        <f t="shared" si="102"/>
        <v>6+</v>
      </c>
      <c r="F183" s="35" t="s">
        <v>126</v>
      </c>
      <c r="G183" s="35">
        <v>103</v>
      </c>
      <c r="H183" s="35" t="str">
        <f t="shared" si="103"/>
        <v>XXX155/103</v>
      </c>
      <c r="I183" s="103" t="s">
        <v>65</v>
      </c>
      <c r="J183" s="103" t="s">
        <v>65</v>
      </c>
      <c r="K183" s="99">
        <v>0.56944444444444442</v>
      </c>
      <c r="L183" s="138">
        <v>0.57291666666666663</v>
      </c>
      <c r="M183" s="35" t="s">
        <v>21</v>
      </c>
      <c r="N183" s="138">
        <v>0.60486111111111118</v>
      </c>
      <c r="O183" s="35" t="s">
        <v>53</v>
      </c>
      <c r="P183" s="35" t="str">
        <f>IF(M184=O183,"OK","POZOR")</f>
        <v>OK</v>
      </c>
      <c r="Q183" s="36">
        <f t="shared" si="104"/>
        <v>3.1944444444444553E-2</v>
      </c>
      <c r="R183" s="36">
        <f t="shared" si="105"/>
        <v>3.4722222222222099E-3</v>
      </c>
      <c r="S183" s="36">
        <f t="shared" si="106"/>
        <v>3.5416666666666763E-2</v>
      </c>
      <c r="T183" s="36">
        <f>K183-N182</f>
        <v>5.8333333333333237E-2</v>
      </c>
      <c r="U183" s="35">
        <v>30.7</v>
      </c>
      <c r="V183" s="35">
        <f>INDEX('Počty dní'!L:P,MATCH(E183,'Počty dní'!N:N,0),4)</f>
        <v>112</v>
      </c>
      <c r="W183" s="65">
        <f t="shared" si="107"/>
        <v>3438.4</v>
      </c>
    </row>
    <row r="184" spans="1:23" ht="15" customHeight="1" x14ac:dyDescent="0.25">
      <c r="A184" s="96">
        <v>233</v>
      </c>
      <c r="B184" s="35">
        <v>2233</v>
      </c>
      <c r="C184" s="225" t="s">
        <v>59</v>
      </c>
      <c r="D184" s="230"/>
      <c r="E184" s="98" t="str">
        <f t="shared" si="102"/>
        <v>6+</v>
      </c>
      <c r="F184" s="35" t="s">
        <v>126</v>
      </c>
      <c r="G184" s="35">
        <v>106</v>
      </c>
      <c r="H184" s="35" t="str">
        <f t="shared" si="103"/>
        <v>XXX155/106</v>
      </c>
      <c r="I184" s="103" t="s">
        <v>65</v>
      </c>
      <c r="J184" s="103" t="s">
        <v>65</v>
      </c>
      <c r="K184" s="99">
        <v>0.64374999999999993</v>
      </c>
      <c r="L184" s="138">
        <v>0.64583333333333337</v>
      </c>
      <c r="M184" s="35" t="s">
        <v>53</v>
      </c>
      <c r="N184" s="138">
        <v>0.6777777777777777</v>
      </c>
      <c r="O184" s="35" t="s">
        <v>21</v>
      </c>
      <c r="P184" s="35" t="str">
        <f>IF(M185=O184,"OK","POZOR")</f>
        <v>OK</v>
      </c>
      <c r="Q184" s="36">
        <f t="shared" si="104"/>
        <v>3.1944444444444331E-2</v>
      </c>
      <c r="R184" s="36">
        <f t="shared" si="105"/>
        <v>2.083333333333437E-3</v>
      </c>
      <c r="S184" s="36">
        <f t="shared" si="106"/>
        <v>3.4027777777777768E-2</v>
      </c>
      <c r="T184" s="36">
        <f>K184-N183</f>
        <v>3.8888888888888751E-2</v>
      </c>
      <c r="U184" s="35">
        <v>30.7</v>
      </c>
      <c r="V184" s="35">
        <f>INDEX('Počty dní'!L:P,MATCH(E184,'Počty dní'!N:N,0),4)</f>
        <v>112</v>
      </c>
      <c r="W184" s="65">
        <f t="shared" si="107"/>
        <v>3438.4</v>
      </c>
    </row>
    <row r="185" spans="1:23" ht="15" customHeight="1" thickBot="1" x14ac:dyDescent="0.3">
      <c r="A185" s="96">
        <v>233</v>
      </c>
      <c r="B185" s="35">
        <v>2233</v>
      </c>
      <c r="C185" s="225" t="s">
        <v>59</v>
      </c>
      <c r="D185" s="230"/>
      <c r="E185" s="98" t="str">
        <f t="shared" si="102"/>
        <v>6+</v>
      </c>
      <c r="F185" s="35" t="s">
        <v>126</v>
      </c>
      <c r="G185" s="35">
        <v>105</v>
      </c>
      <c r="H185" s="35" t="str">
        <f t="shared" si="103"/>
        <v>XXX155/105</v>
      </c>
      <c r="I185" s="103" t="s">
        <v>65</v>
      </c>
      <c r="J185" s="103" t="s">
        <v>65</v>
      </c>
      <c r="K185" s="99">
        <v>0.73611111111111116</v>
      </c>
      <c r="L185" s="138">
        <v>0.73958333333333337</v>
      </c>
      <c r="M185" s="35" t="s">
        <v>21</v>
      </c>
      <c r="N185" s="138">
        <v>0.7715277777777777</v>
      </c>
      <c r="O185" s="35" t="s">
        <v>53</v>
      </c>
      <c r="P185" s="240"/>
      <c r="Q185" s="36">
        <f t="shared" si="104"/>
        <v>3.1944444444444331E-2</v>
      </c>
      <c r="R185" s="36">
        <f t="shared" si="105"/>
        <v>3.4722222222222099E-3</v>
      </c>
      <c r="S185" s="36">
        <f t="shared" si="106"/>
        <v>3.5416666666666541E-2</v>
      </c>
      <c r="T185" s="36">
        <f>K185-N184</f>
        <v>5.8333333333333459E-2</v>
      </c>
      <c r="U185" s="35">
        <v>30.7</v>
      </c>
      <c r="V185" s="35">
        <f>INDEX('Počty dní'!L:P,MATCH(E185,'Počty dní'!N:N,0),4)</f>
        <v>112</v>
      </c>
      <c r="W185" s="65">
        <f t="shared" si="107"/>
        <v>3438.4</v>
      </c>
    </row>
    <row r="186" spans="1:23" ht="15" customHeight="1" thickBot="1" x14ac:dyDescent="0.3">
      <c r="A186" s="115" t="str">
        <f ca="1">CONCATENATE(INDIRECT("R[-3]C[0]",FALSE),"celkem")</f>
        <v>233celkem</v>
      </c>
      <c r="B186" s="70"/>
      <c r="C186" s="70" t="str">
        <f ca="1">INDIRECT("R[-1]C[12]",FALSE)</f>
        <v>Měřín,,nám.</v>
      </c>
      <c r="D186" s="80"/>
      <c r="E186" s="70"/>
      <c r="F186" s="80"/>
      <c r="G186" s="70"/>
      <c r="H186" s="116"/>
      <c r="I186" s="117"/>
      <c r="J186" s="118" t="str">
        <f ca="1">INDIRECT("R[-3]C[0]",FALSE)</f>
        <v>S</v>
      </c>
      <c r="K186" s="119"/>
      <c r="L186" s="227"/>
      <c r="M186" s="121"/>
      <c r="N186" s="227"/>
      <c r="O186" s="122"/>
      <c r="P186" s="70"/>
      <c r="Q186" s="78">
        <f>SUM(Q180:Q185)</f>
        <v>0.19166666666666671</v>
      </c>
      <c r="R186" s="71">
        <f>SUM(R180:R185)</f>
        <v>1.527777777777789E-2</v>
      </c>
      <c r="S186" s="71">
        <f>SUM(S180:S185)</f>
        <v>0.2069444444444446</v>
      </c>
      <c r="T186" s="71">
        <f>SUM(T180:T185)</f>
        <v>0.25347222222222199</v>
      </c>
      <c r="U186" s="72">
        <f>SUM(U180:U185)</f>
        <v>184.2</v>
      </c>
      <c r="V186" s="73"/>
      <c r="W186" s="74">
        <f>SUM(W180:W185)</f>
        <v>20630.400000000001</v>
      </c>
    </row>
    <row r="187" spans="1:23" ht="15" customHeight="1" x14ac:dyDescent="0.25">
      <c r="C187" s="228"/>
      <c r="E187" s="43"/>
      <c r="K187" s="88"/>
      <c r="L187" s="187"/>
      <c r="N187" s="187"/>
      <c r="W187" s="43"/>
    </row>
    <row r="188" spans="1:23" ht="15" customHeight="1" thickBot="1" x14ac:dyDescent="0.3">
      <c r="A188" s="123"/>
      <c r="C188" s="28"/>
      <c r="D188" s="28"/>
      <c r="F188" s="29"/>
      <c r="G188" s="29"/>
      <c r="H188" s="29"/>
      <c r="K188" s="29"/>
      <c r="M188" s="29"/>
      <c r="O188" s="29"/>
      <c r="P188" s="29"/>
      <c r="Q188" s="39"/>
      <c r="R188" s="40"/>
      <c r="S188" s="40"/>
      <c r="T188" s="40"/>
      <c r="U188" s="41"/>
      <c r="W188" s="41"/>
    </row>
    <row r="189" spans="1:23" customFormat="1" ht="14.4" x14ac:dyDescent="0.3">
      <c r="A189" s="89">
        <v>235</v>
      </c>
      <c r="B189" s="32">
        <v>2235</v>
      </c>
      <c r="C189" s="224" t="s">
        <v>59</v>
      </c>
      <c r="D189" s="224"/>
      <c r="E189" s="91" t="str">
        <f t="shared" ref="E189:E198" si="108">CONCATENATE(C189,D189)</f>
        <v>6+</v>
      </c>
      <c r="F189" s="32" t="s">
        <v>111</v>
      </c>
      <c r="G189" s="32">
        <v>101</v>
      </c>
      <c r="H189" s="32" t="str">
        <f t="shared" ref="H189:H198" si="109">CONCATENATE(F189,"/",G189)</f>
        <v>XXX130/101</v>
      </c>
      <c r="I189" s="90" t="s">
        <v>64</v>
      </c>
      <c r="J189" s="90" t="s">
        <v>64</v>
      </c>
      <c r="K189" s="169">
        <v>0.20833333333333334</v>
      </c>
      <c r="L189" s="67">
        <v>0.21180555555555555</v>
      </c>
      <c r="M189" s="95" t="s">
        <v>60</v>
      </c>
      <c r="N189" s="67">
        <v>0.23958333333333334</v>
      </c>
      <c r="O189" s="95" t="s">
        <v>21</v>
      </c>
      <c r="P189" s="32" t="str">
        <f t="shared" ref="P189:P197" si="110">IF(M190=O189,"OK","POZOR")</f>
        <v>OK</v>
      </c>
      <c r="Q189" s="67">
        <f t="shared" ref="Q189:Q198" si="111">IF(ISNUMBER(G189),N189-L189,IF(F189="přejezd",N189-L189,0))</f>
        <v>2.777777777777779E-2</v>
      </c>
      <c r="R189" s="67">
        <f t="shared" ref="R189:R198" si="112">IF(ISNUMBER(G189),L189-K189,0)</f>
        <v>3.4722222222222099E-3</v>
      </c>
      <c r="S189" s="67">
        <f t="shared" ref="S189:S198" si="113">Q189+R189</f>
        <v>3.125E-2</v>
      </c>
      <c r="T189" s="67"/>
      <c r="U189" s="32">
        <v>28.2</v>
      </c>
      <c r="V189" s="32">
        <f>INDEX('Počty dní'!L:P,MATCH(E189,'Počty dní'!N:N,0),4)</f>
        <v>112</v>
      </c>
      <c r="W189" s="33">
        <f t="shared" ref="W189:W198" si="114">V189*U189</f>
        <v>3158.4</v>
      </c>
    </row>
    <row r="190" spans="1:23" customFormat="1" ht="14.4" x14ac:dyDescent="0.3">
      <c r="A190" s="171">
        <v>235</v>
      </c>
      <c r="B190" s="35">
        <v>2235</v>
      </c>
      <c r="C190" s="225" t="s">
        <v>59</v>
      </c>
      <c r="D190" s="225"/>
      <c r="E190" s="98" t="str">
        <f t="shared" si="108"/>
        <v>6+</v>
      </c>
      <c r="F190" s="34" t="s">
        <v>111</v>
      </c>
      <c r="G190" s="34">
        <v>102</v>
      </c>
      <c r="H190" s="34" t="str">
        <f t="shared" si="109"/>
        <v>XXX130/102</v>
      </c>
      <c r="I190" s="103" t="s">
        <v>64</v>
      </c>
      <c r="J190" s="103" t="s">
        <v>64</v>
      </c>
      <c r="K190" s="176">
        <v>0.25694444444444448</v>
      </c>
      <c r="L190" s="36">
        <v>0.26041666666666669</v>
      </c>
      <c r="M190" s="102" t="s">
        <v>21</v>
      </c>
      <c r="N190" s="36">
        <v>0.28819444444444448</v>
      </c>
      <c r="O190" s="102" t="s">
        <v>60</v>
      </c>
      <c r="P190" s="35" t="str">
        <f t="shared" si="110"/>
        <v>OK</v>
      </c>
      <c r="Q190" s="36">
        <f t="shared" si="111"/>
        <v>2.777777777777779E-2</v>
      </c>
      <c r="R190" s="36">
        <f t="shared" si="112"/>
        <v>3.4722222222222099E-3</v>
      </c>
      <c r="S190" s="36">
        <f t="shared" si="113"/>
        <v>3.125E-2</v>
      </c>
      <c r="T190" s="36">
        <f t="shared" ref="T190:T198" si="115">K190-N189</f>
        <v>1.7361111111111133E-2</v>
      </c>
      <c r="U190" s="35">
        <v>28.2</v>
      </c>
      <c r="V190" s="35">
        <f>INDEX('Počty dní'!L:P,MATCH(E190,'Počty dní'!N:N,0),4)</f>
        <v>112</v>
      </c>
      <c r="W190" s="65">
        <f t="shared" si="114"/>
        <v>3158.4</v>
      </c>
    </row>
    <row r="191" spans="1:23" customFormat="1" ht="14.4" x14ac:dyDescent="0.3">
      <c r="A191" s="171">
        <v>235</v>
      </c>
      <c r="B191" s="35">
        <v>2235</v>
      </c>
      <c r="C191" s="225" t="s">
        <v>59</v>
      </c>
      <c r="D191" s="225"/>
      <c r="E191" s="98" t="str">
        <f t="shared" si="108"/>
        <v>6+</v>
      </c>
      <c r="F191" s="34" t="s">
        <v>111</v>
      </c>
      <c r="G191" s="34">
        <v>103</v>
      </c>
      <c r="H191" s="34" t="str">
        <f t="shared" si="109"/>
        <v>XXX130/103</v>
      </c>
      <c r="I191" s="103" t="s">
        <v>64</v>
      </c>
      <c r="J191" s="103" t="s">
        <v>64</v>
      </c>
      <c r="K191" s="176">
        <v>0.2986111111111111</v>
      </c>
      <c r="L191" s="36">
        <v>0.30208333333333331</v>
      </c>
      <c r="M191" s="102" t="s">
        <v>60</v>
      </c>
      <c r="N191" s="36">
        <v>0.3298611111111111</v>
      </c>
      <c r="O191" s="102" t="s">
        <v>21</v>
      </c>
      <c r="P191" s="35" t="str">
        <f t="shared" si="110"/>
        <v>OK</v>
      </c>
      <c r="Q191" s="36">
        <f t="shared" si="111"/>
        <v>2.777777777777779E-2</v>
      </c>
      <c r="R191" s="36">
        <f t="shared" si="112"/>
        <v>3.4722222222222099E-3</v>
      </c>
      <c r="S191" s="36">
        <f t="shared" si="113"/>
        <v>3.125E-2</v>
      </c>
      <c r="T191" s="36">
        <f t="shared" si="115"/>
        <v>1.041666666666663E-2</v>
      </c>
      <c r="U191" s="35">
        <v>28.2</v>
      </c>
      <c r="V191" s="35">
        <f>INDEX('Počty dní'!L:P,MATCH(E191,'Počty dní'!N:N,0),4)</f>
        <v>112</v>
      </c>
      <c r="W191" s="65">
        <f t="shared" si="114"/>
        <v>3158.4</v>
      </c>
    </row>
    <row r="192" spans="1:23" customFormat="1" ht="14.4" x14ac:dyDescent="0.3">
      <c r="A192" s="171">
        <v>235</v>
      </c>
      <c r="B192" s="35">
        <v>2235</v>
      </c>
      <c r="C192" s="225" t="s">
        <v>59</v>
      </c>
      <c r="D192" s="225"/>
      <c r="E192" s="98" t="str">
        <f t="shared" si="108"/>
        <v>6+</v>
      </c>
      <c r="F192" s="34" t="s">
        <v>111</v>
      </c>
      <c r="G192" s="34">
        <v>104</v>
      </c>
      <c r="H192" s="34" t="str">
        <f t="shared" si="109"/>
        <v>XXX130/104</v>
      </c>
      <c r="I192" s="103" t="s">
        <v>64</v>
      </c>
      <c r="J192" s="103" t="s">
        <v>64</v>
      </c>
      <c r="K192" s="176">
        <v>0.33333333333333331</v>
      </c>
      <c r="L192" s="36">
        <v>0.33680555555555558</v>
      </c>
      <c r="M192" s="102" t="s">
        <v>21</v>
      </c>
      <c r="N192" s="36">
        <v>0.36458333333333331</v>
      </c>
      <c r="O192" s="102" t="s">
        <v>60</v>
      </c>
      <c r="P192" s="35" t="str">
        <f t="shared" si="110"/>
        <v>OK</v>
      </c>
      <c r="Q192" s="36">
        <f t="shared" si="111"/>
        <v>2.7777777777777735E-2</v>
      </c>
      <c r="R192" s="36">
        <f t="shared" si="112"/>
        <v>3.4722222222222654E-3</v>
      </c>
      <c r="S192" s="36">
        <f t="shared" si="113"/>
        <v>3.125E-2</v>
      </c>
      <c r="T192" s="36">
        <f t="shared" si="115"/>
        <v>3.4722222222222099E-3</v>
      </c>
      <c r="U192" s="35">
        <v>28.2</v>
      </c>
      <c r="V192" s="35">
        <f>INDEX('Počty dní'!L:P,MATCH(E192,'Počty dní'!N:N,0),4)</f>
        <v>112</v>
      </c>
      <c r="W192" s="65">
        <f t="shared" si="114"/>
        <v>3158.4</v>
      </c>
    </row>
    <row r="193" spans="1:42" customFormat="1" ht="14.4" x14ac:dyDescent="0.3">
      <c r="A193" s="171">
        <v>235</v>
      </c>
      <c r="B193" s="35">
        <v>2235</v>
      </c>
      <c r="C193" s="225" t="s">
        <v>59</v>
      </c>
      <c r="D193" s="225"/>
      <c r="E193" s="98" t="str">
        <f t="shared" si="108"/>
        <v>6+</v>
      </c>
      <c r="F193" s="34" t="s">
        <v>111</v>
      </c>
      <c r="G193" s="34">
        <v>105</v>
      </c>
      <c r="H193" s="34" t="str">
        <f t="shared" si="109"/>
        <v>XXX130/105</v>
      </c>
      <c r="I193" s="103" t="s">
        <v>64</v>
      </c>
      <c r="J193" s="103" t="s">
        <v>64</v>
      </c>
      <c r="K193" s="176">
        <v>0.46527777777777773</v>
      </c>
      <c r="L193" s="36">
        <v>0.46875</v>
      </c>
      <c r="M193" s="102" t="s">
        <v>60</v>
      </c>
      <c r="N193" s="36">
        <v>0.49652777777777773</v>
      </c>
      <c r="O193" s="102" t="s">
        <v>21</v>
      </c>
      <c r="P193" s="35" t="str">
        <f t="shared" si="110"/>
        <v>OK</v>
      </c>
      <c r="Q193" s="36">
        <f t="shared" si="111"/>
        <v>2.7777777777777735E-2</v>
      </c>
      <c r="R193" s="36">
        <f t="shared" si="112"/>
        <v>3.4722222222222654E-3</v>
      </c>
      <c r="S193" s="36">
        <f t="shared" si="113"/>
        <v>3.125E-2</v>
      </c>
      <c r="T193" s="36">
        <f t="shared" si="115"/>
        <v>0.10069444444444442</v>
      </c>
      <c r="U193" s="35">
        <v>28.2</v>
      </c>
      <c r="V193" s="35">
        <f>INDEX('Počty dní'!L:P,MATCH(E193,'Počty dní'!N:N,0),4)</f>
        <v>112</v>
      </c>
      <c r="W193" s="65">
        <f t="shared" si="114"/>
        <v>3158.4</v>
      </c>
    </row>
    <row r="194" spans="1:42" customFormat="1" ht="14.4" x14ac:dyDescent="0.3">
      <c r="A194" s="171">
        <v>235</v>
      </c>
      <c r="B194" s="35">
        <v>2235</v>
      </c>
      <c r="C194" s="225" t="s">
        <v>59</v>
      </c>
      <c r="D194" s="225"/>
      <c r="E194" s="98" t="str">
        <f t="shared" si="108"/>
        <v>6+</v>
      </c>
      <c r="F194" s="34" t="s">
        <v>111</v>
      </c>
      <c r="G194" s="34">
        <v>106</v>
      </c>
      <c r="H194" s="34" t="str">
        <f t="shared" si="109"/>
        <v>XXX130/106</v>
      </c>
      <c r="I194" s="103" t="s">
        <v>64</v>
      </c>
      <c r="J194" s="103" t="s">
        <v>64</v>
      </c>
      <c r="K194" s="176">
        <v>0.5</v>
      </c>
      <c r="L194" s="36">
        <v>0.50347222222222221</v>
      </c>
      <c r="M194" s="102" t="s">
        <v>21</v>
      </c>
      <c r="N194" s="36">
        <v>0.53125</v>
      </c>
      <c r="O194" s="102" t="s">
        <v>60</v>
      </c>
      <c r="P194" s="35" t="str">
        <f t="shared" si="110"/>
        <v>OK</v>
      </c>
      <c r="Q194" s="36">
        <f t="shared" si="111"/>
        <v>2.777777777777779E-2</v>
      </c>
      <c r="R194" s="36">
        <f t="shared" si="112"/>
        <v>3.4722222222222099E-3</v>
      </c>
      <c r="S194" s="36">
        <f t="shared" si="113"/>
        <v>3.125E-2</v>
      </c>
      <c r="T194" s="36">
        <f t="shared" si="115"/>
        <v>3.4722222222222654E-3</v>
      </c>
      <c r="U194" s="35">
        <v>28.2</v>
      </c>
      <c r="V194" s="35">
        <f>INDEX('Počty dní'!L:P,MATCH(E194,'Počty dní'!N:N,0),4)</f>
        <v>112</v>
      </c>
      <c r="W194" s="65">
        <f t="shared" si="114"/>
        <v>3158.4</v>
      </c>
    </row>
    <row r="195" spans="1:42" customFormat="1" ht="14.4" x14ac:dyDescent="0.3">
      <c r="A195" s="171">
        <v>235</v>
      </c>
      <c r="B195" s="35">
        <v>2235</v>
      </c>
      <c r="C195" s="225" t="s">
        <v>59</v>
      </c>
      <c r="D195" s="225"/>
      <c r="E195" s="98" t="str">
        <f t="shared" si="108"/>
        <v>6+</v>
      </c>
      <c r="F195" s="34" t="s">
        <v>111</v>
      </c>
      <c r="G195" s="34">
        <v>107</v>
      </c>
      <c r="H195" s="34" t="str">
        <f t="shared" si="109"/>
        <v>XXX130/107</v>
      </c>
      <c r="I195" s="103" t="s">
        <v>64</v>
      </c>
      <c r="J195" s="103" t="s">
        <v>64</v>
      </c>
      <c r="K195" s="176">
        <v>0.63194444444444442</v>
      </c>
      <c r="L195" s="36">
        <v>0.63541666666666663</v>
      </c>
      <c r="M195" s="102" t="s">
        <v>60</v>
      </c>
      <c r="N195" s="36">
        <v>0.66319444444444442</v>
      </c>
      <c r="O195" s="102" t="s">
        <v>21</v>
      </c>
      <c r="P195" s="35" t="str">
        <f t="shared" si="110"/>
        <v>OK</v>
      </c>
      <c r="Q195" s="36">
        <f t="shared" si="111"/>
        <v>2.777777777777779E-2</v>
      </c>
      <c r="R195" s="36">
        <f t="shared" si="112"/>
        <v>3.4722222222222099E-3</v>
      </c>
      <c r="S195" s="36">
        <f t="shared" si="113"/>
        <v>3.125E-2</v>
      </c>
      <c r="T195" s="36">
        <f t="shared" si="115"/>
        <v>0.10069444444444442</v>
      </c>
      <c r="U195" s="35">
        <v>28.2</v>
      </c>
      <c r="V195" s="35">
        <f>INDEX('Počty dní'!L:P,MATCH(E195,'Počty dní'!N:N,0),4)</f>
        <v>112</v>
      </c>
      <c r="W195" s="65">
        <f t="shared" si="114"/>
        <v>3158.4</v>
      </c>
    </row>
    <row r="196" spans="1:42" customFormat="1" ht="14.4" x14ac:dyDescent="0.3">
      <c r="A196" s="171">
        <v>235</v>
      </c>
      <c r="B196" s="35">
        <v>2235</v>
      </c>
      <c r="C196" s="225" t="s">
        <v>59</v>
      </c>
      <c r="D196" s="225"/>
      <c r="E196" s="98" t="str">
        <f t="shared" si="108"/>
        <v>6+</v>
      </c>
      <c r="F196" s="34" t="s">
        <v>111</v>
      </c>
      <c r="G196" s="34">
        <v>108</v>
      </c>
      <c r="H196" s="34" t="str">
        <f t="shared" si="109"/>
        <v>XXX130/108</v>
      </c>
      <c r="I196" s="103" t="s">
        <v>64</v>
      </c>
      <c r="J196" s="103" t="s">
        <v>64</v>
      </c>
      <c r="K196" s="176">
        <v>0.66666666666666663</v>
      </c>
      <c r="L196" s="36">
        <v>0.67013888888888884</v>
      </c>
      <c r="M196" s="102" t="s">
        <v>21</v>
      </c>
      <c r="N196" s="36">
        <v>0.69791666666666663</v>
      </c>
      <c r="O196" s="102" t="s">
        <v>60</v>
      </c>
      <c r="P196" s="35" t="str">
        <f t="shared" si="110"/>
        <v>OK</v>
      </c>
      <c r="Q196" s="36">
        <f t="shared" si="111"/>
        <v>2.777777777777779E-2</v>
      </c>
      <c r="R196" s="36">
        <f t="shared" si="112"/>
        <v>3.4722222222222099E-3</v>
      </c>
      <c r="S196" s="36">
        <f t="shared" si="113"/>
        <v>3.125E-2</v>
      </c>
      <c r="T196" s="36">
        <f t="shared" si="115"/>
        <v>3.4722222222222099E-3</v>
      </c>
      <c r="U196" s="35">
        <v>28.2</v>
      </c>
      <c r="V196" s="35">
        <f>INDEX('Počty dní'!L:P,MATCH(E196,'Počty dní'!N:N,0),4)</f>
        <v>112</v>
      </c>
      <c r="W196" s="65">
        <f t="shared" si="114"/>
        <v>3158.4</v>
      </c>
    </row>
    <row r="197" spans="1:42" ht="15" customHeight="1" x14ac:dyDescent="0.25">
      <c r="A197" s="171">
        <v>235</v>
      </c>
      <c r="B197" s="35">
        <v>2235</v>
      </c>
      <c r="C197" s="225" t="s">
        <v>59</v>
      </c>
      <c r="D197" s="225"/>
      <c r="E197" s="98" t="str">
        <f t="shared" si="108"/>
        <v>6+</v>
      </c>
      <c r="F197" s="34" t="s">
        <v>111</v>
      </c>
      <c r="G197" s="34">
        <v>109</v>
      </c>
      <c r="H197" s="34" t="str">
        <f t="shared" si="109"/>
        <v>XXX130/109</v>
      </c>
      <c r="I197" s="103" t="s">
        <v>64</v>
      </c>
      <c r="J197" s="103" t="s">
        <v>64</v>
      </c>
      <c r="K197" s="176">
        <v>0.71527777777777779</v>
      </c>
      <c r="L197" s="36">
        <v>0.71875</v>
      </c>
      <c r="M197" s="102" t="s">
        <v>60</v>
      </c>
      <c r="N197" s="36">
        <v>0.74652777777777779</v>
      </c>
      <c r="O197" s="102" t="s">
        <v>21</v>
      </c>
      <c r="P197" s="35" t="str">
        <f t="shared" si="110"/>
        <v>OK</v>
      </c>
      <c r="Q197" s="36">
        <f t="shared" si="111"/>
        <v>2.777777777777779E-2</v>
      </c>
      <c r="R197" s="36">
        <f t="shared" si="112"/>
        <v>3.4722222222222099E-3</v>
      </c>
      <c r="S197" s="36">
        <f t="shared" si="113"/>
        <v>3.125E-2</v>
      </c>
      <c r="T197" s="36">
        <f t="shared" si="115"/>
        <v>1.736111111111116E-2</v>
      </c>
      <c r="U197" s="35">
        <v>28.2</v>
      </c>
      <c r="V197" s="35">
        <f>INDEX('Počty dní'!L:P,MATCH(E197,'Počty dní'!N:N,0),4)</f>
        <v>112</v>
      </c>
      <c r="W197" s="65">
        <f t="shared" si="114"/>
        <v>3158.4</v>
      </c>
    </row>
    <row r="198" spans="1:42" ht="15" customHeight="1" thickBot="1" x14ac:dyDescent="0.3">
      <c r="A198" s="172">
        <v>235</v>
      </c>
      <c r="B198" s="37">
        <v>2235</v>
      </c>
      <c r="C198" s="226" t="s">
        <v>59</v>
      </c>
      <c r="D198" s="226"/>
      <c r="E198" s="110" t="str">
        <f t="shared" si="108"/>
        <v>6+</v>
      </c>
      <c r="F198" s="75" t="s">
        <v>111</v>
      </c>
      <c r="G198" s="75">
        <v>110</v>
      </c>
      <c r="H198" s="75" t="str">
        <f t="shared" si="109"/>
        <v>XXX130/110</v>
      </c>
      <c r="I198" s="151" t="s">
        <v>64</v>
      </c>
      <c r="J198" s="151" t="s">
        <v>64</v>
      </c>
      <c r="K198" s="181">
        <v>0.75</v>
      </c>
      <c r="L198" s="68">
        <v>0.75347222222222221</v>
      </c>
      <c r="M198" s="113" t="s">
        <v>21</v>
      </c>
      <c r="N198" s="68">
        <v>0.78125</v>
      </c>
      <c r="O198" s="113" t="s">
        <v>60</v>
      </c>
      <c r="P198" s="240"/>
      <c r="Q198" s="68">
        <f t="shared" si="111"/>
        <v>2.777777777777779E-2</v>
      </c>
      <c r="R198" s="68">
        <f t="shared" si="112"/>
        <v>3.4722222222222099E-3</v>
      </c>
      <c r="S198" s="68">
        <f t="shared" si="113"/>
        <v>3.125E-2</v>
      </c>
      <c r="T198" s="68">
        <f t="shared" si="115"/>
        <v>3.4722222222222099E-3</v>
      </c>
      <c r="U198" s="37">
        <v>28.2</v>
      </c>
      <c r="V198" s="37">
        <f>INDEX('Počty dní'!L:P,MATCH(E198,'Počty dní'!N:N,0),4)</f>
        <v>112</v>
      </c>
      <c r="W198" s="69">
        <f t="shared" si="114"/>
        <v>3158.4</v>
      </c>
    </row>
    <row r="199" spans="1:42" ht="15" customHeight="1" thickBot="1" x14ac:dyDescent="0.3">
      <c r="A199" s="115" t="str">
        <f ca="1">CONCATENATE(INDIRECT("R[-3]C[0]",FALSE),"celkem")</f>
        <v>235celkem</v>
      </c>
      <c r="B199" s="70"/>
      <c r="C199" s="70" t="str">
        <f ca="1">INDIRECT("R[-1]C[12]",FALSE)</f>
        <v>Bystřice n.Pern.,,aut.nádr.</v>
      </c>
      <c r="D199" s="80"/>
      <c r="E199" s="70"/>
      <c r="F199" s="80"/>
      <c r="G199" s="70"/>
      <c r="H199" s="116"/>
      <c r="I199" s="117"/>
      <c r="J199" s="118" t="str">
        <f ca="1">INDIRECT("R[-3]C[0]",FALSE)</f>
        <v>V</v>
      </c>
      <c r="K199" s="119"/>
      <c r="L199" s="227"/>
      <c r="M199" s="121"/>
      <c r="N199" s="227"/>
      <c r="O199" s="122"/>
      <c r="P199" s="70"/>
      <c r="Q199" s="78">
        <f>SUM(Q189:Q198)</f>
        <v>0.27777777777777779</v>
      </c>
      <c r="R199" s="71">
        <f>SUM(R189:R198)</f>
        <v>3.472222222222221E-2</v>
      </c>
      <c r="S199" s="71">
        <f>SUM(S189:S198)</f>
        <v>0.3125</v>
      </c>
      <c r="T199" s="71">
        <f>SUM(T189:T198)</f>
        <v>0.26041666666666663</v>
      </c>
      <c r="U199" s="72">
        <f>SUM(U189:U198)</f>
        <v>281.99999999999994</v>
      </c>
      <c r="V199" s="73"/>
      <c r="W199" s="74">
        <f>SUM(W189:W198)</f>
        <v>31584.000000000007</v>
      </c>
    </row>
    <row r="200" spans="1:42" ht="15" customHeight="1" x14ac:dyDescent="0.25">
      <c r="A200" s="123"/>
      <c r="C200" s="28"/>
      <c r="D200" s="28"/>
      <c r="F200" s="29"/>
      <c r="G200" s="29"/>
      <c r="H200" s="29"/>
      <c r="K200" s="29"/>
      <c r="M200" s="29"/>
      <c r="O200" s="29"/>
      <c r="P200" s="29"/>
      <c r="Q200" s="39"/>
      <c r="R200" s="40"/>
      <c r="S200" s="40"/>
      <c r="T200" s="40"/>
      <c r="U200" s="41"/>
      <c r="W200" s="41"/>
    </row>
    <row r="201" spans="1:42" customFormat="1" thickBot="1" x14ac:dyDescent="0.35">
      <c r="A201" s="221"/>
      <c r="B201" s="28"/>
      <c r="C201" s="222"/>
      <c r="D201" s="28"/>
      <c r="E201" s="28"/>
      <c r="F201" s="28"/>
      <c r="G201" s="28"/>
      <c r="H201" s="223"/>
      <c r="I201" s="241"/>
      <c r="J201" s="29"/>
      <c r="K201" s="88"/>
      <c r="L201" s="223"/>
      <c r="M201" s="128"/>
      <c r="N201" s="28"/>
      <c r="O201" s="28"/>
      <c r="P201" s="40"/>
      <c r="Q201" s="38"/>
      <c r="R201" s="38"/>
      <c r="S201" s="38"/>
      <c r="T201" s="38"/>
      <c r="U201" s="38"/>
      <c r="V201" s="38"/>
      <c r="W201" s="38"/>
      <c r="X201" s="28"/>
      <c r="AM201" s="28"/>
      <c r="AN201" s="28"/>
      <c r="AO201" s="28"/>
      <c r="AP201" s="28"/>
    </row>
    <row r="202" spans="1:42" ht="15" customHeight="1" x14ac:dyDescent="0.25">
      <c r="A202" s="89">
        <v>239</v>
      </c>
      <c r="B202" s="32">
        <v>2239</v>
      </c>
      <c r="C202" s="224" t="s">
        <v>59</v>
      </c>
      <c r="D202" s="224"/>
      <c r="E202" s="91" t="str">
        <f t="shared" ref="E202:E209" si="116">CONCATENATE(C202,D202)</f>
        <v>6+</v>
      </c>
      <c r="F202" s="32" t="s">
        <v>132</v>
      </c>
      <c r="G202" s="32">
        <v>102</v>
      </c>
      <c r="H202" s="32" t="str">
        <f t="shared" ref="H202:H209" si="117">CONCATENATE(F202,"/",G202)</f>
        <v>XXX182/102</v>
      </c>
      <c r="I202" s="90" t="s">
        <v>64</v>
      </c>
      <c r="J202" s="90" t="s">
        <v>64</v>
      </c>
      <c r="K202" s="169">
        <v>0.19097222222222221</v>
      </c>
      <c r="L202" s="67">
        <v>0.19236111111111112</v>
      </c>
      <c r="M202" s="95" t="s">
        <v>21</v>
      </c>
      <c r="N202" s="67">
        <v>0.24583333333333335</v>
      </c>
      <c r="O202" s="95" t="s">
        <v>62</v>
      </c>
      <c r="P202" s="32" t="str">
        <f t="shared" ref="P202:P208" si="118">IF(M203=O202,"OK","POZOR")</f>
        <v>OK</v>
      </c>
      <c r="Q202" s="67">
        <f t="shared" ref="Q202:Q209" si="119">IF(ISNUMBER(G202),N202-L202,IF(F202="přejezd",N202-L202,0))</f>
        <v>5.3472222222222227E-2</v>
      </c>
      <c r="R202" s="67">
        <f t="shared" ref="R202:R209" si="120">IF(ISNUMBER(G202),L202-K202,0)</f>
        <v>1.3888888888889117E-3</v>
      </c>
      <c r="S202" s="67">
        <f t="shared" ref="S202:S209" si="121">Q202+R202</f>
        <v>5.4861111111111138E-2</v>
      </c>
      <c r="T202" s="67"/>
      <c r="U202" s="32">
        <v>45.6</v>
      </c>
      <c r="V202" s="32">
        <f>INDEX('Počty dní'!L:P,MATCH(E202,'Počty dní'!N:N,0),4)</f>
        <v>112</v>
      </c>
      <c r="W202" s="33">
        <f t="shared" ref="W202:W209" si="122">V202*U202</f>
        <v>5107.2</v>
      </c>
    </row>
    <row r="203" spans="1:42" ht="15" customHeight="1" x14ac:dyDescent="0.25">
      <c r="A203" s="171">
        <v>239</v>
      </c>
      <c r="B203" s="35">
        <v>2239</v>
      </c>
      <c r="C203" s="225" t="s">
        <v>59</v>
      </c>
      <c r="D203" s="225"/>
      <c r="E203" s="98" t="str">
        <f t="shared" si="116"/>
        <v>6+</v>
      </c>
      <c r="F203" s="34" t="s">
        <v>132</v>
      </c>
      <c r="G203" s="34">
        <v>101</v>
      </c>
      <c r="H203" s="34" t="str">
        <f t="shared" si="117"/>
        <v>XXX182/101</v>
      </c>
      <c r="I203" s="103" t="s">
        <v>64</v>
      </c>
      <c r="J203" s="103" t="s">
        <v>64</v>
      </c>
      <c r="K203" s="176">
        <v>0.25138888888888888</v>
      </c>
      <c r="L203" s="36">
        <v>0.25347222222222221</v>
      </c>
      <c r="M203" s="102" t="s">
        <v>62</v>
      </c>
      <c r="N203" s="36">
        <v>0.30694444444444441</v>
      </c>
      <c r="O203" s="102" t="s">
        <v>21</v>
      </c>
      <c r="P203" s="35" t="str">
        <f t="shared" si="118"/>
        <v>OK</v>
      </c>
      <c r="Q203" s="36">
        <f t="shared" si="119"/>
        <v>5.3472222222222199E-2</v>
      </c>
      <c r="R203" s="36">
        <f t="shared" si="120"/>
        <v>2.0833333333333259E-3</v>
      </c>
      <c r="S203" s="36">
        <f t="shared" si="121"/>
        <v>5.5555555555555525E-2</v>
      </c>
      <c r="T203" s="36">
        <f t="shared" ref="T203:T209" si="123">K203-N202</f>
        <v>5.5555555555555358E-3</v>
      </c>
      <c r="U203" s="35">
        <v>45.6</v>
      </c>
      <c r="V203" s="35">
        <f>INDEX('Počty dní'!L:P,MATCH(E203,'Počty dní'!N:N,0),4)</f>
        <v>112</v>
      </c>
      <c r="W203" s="65">
        <f t="shared" si="122"/>
        <v>5107.2</v>
      </c>
    </row>
    <row r="204" spans="1:42" customFormat="1" ht="14.4" x14ac:dyDescent="0.3">
      <c r="A204" s="171">
        <v>239</v>
      </c>
      <c r="B204" s="35">
        <v>2239</v>
      </c>
      <c r="C204" s="217" t="s">
        <v>59</v>
      </c>
      <c r="D204" s="35"/>
      <c r="E204" s="98" t="str">
        <f t="shared" si="116"/>
        <v>6+</v>
      </c>
      <c r="F204" s="35" t="s">
        <v>133</v>
      </c>
      <c r="G204" s="35">
        <v>103</v>
      </c>
      <c r="H204" s="35" t="str">
        <f t="shared" si="117"/>
        <v>XXX185/103</v>
      </c>
      <c r="I204" s="103" t="s">
        <v>64</v>
      </c>
      <c r="J204" s="103" t="s">
        <v>64</v>
      </c>
      <c r="K204" s="99">
        <v>0.31944444444444448</v>
      </c>
      <c r="L204" s="138">
        <v>0.32291666666666669</v>
      </c>
      <c r="M204" s="102" t="s">
        <v>21</v>
      </c>
      <c r="N204" s="138">
        <v>0.33749999999999997</v>
      </c>
      <c r="O204" s="102" t="s">
        <v>79</v>
      </c>
      <c r="P204" s="35" t="str">
        <f t="shared" si="118"/>
        <v>OK</v>
      </c>
      <c r="Q204" s="36">
        <f t="shared" si="119"/>
        <v>1.4583333333333282E-2</v>
      </c>
      <c r="R204" s="36">
        <f t="shared" si="120"/>
        <v>3.4722222222222099E-3</v>
      </c>
      <c r="S204" s="36">
        <f t="shared" si="121"/>
        <v>1.8055555555555491E-2</v>
      </c>
      <c r="T204" s="36">
        <f t="shared" si="123"/>
        <v>1.2500000000000067E-2</v>
      </c>
      <c r="U204" s="35">
        <v>13.8</v>
      </c>
      <c r="V204" s="35">
        <f>INDEX('Počty dní'!L:P,MATCH(E204,'Počty dní'!N:N,0),4)</f>
        <v>112</v>
      </c>
      <c r="W204" s="65">
        <f t="shared" si="122"/>
        <v>1545.6000000000001</v>
      </c>
      <c r="X204" s="28"/>
      <c r="AM204" s="28"/>
      <c r="AN204" s="28"/>
      <c r="AO204" s="28"/>
      <c r="AP204" s="28"/>
    </row>
    <row r="205" spans="1:42" customFormat="1" ht="14.4" x14ac:dyDescent="0.3">
      <c r="A205" s="171">
        <v>239</v>
      </c>
      <c r="B205" s="35">
        <v>2239</v>
      </c>
      <c r="C205" s="217" t="s">
        <v>59</v>
      </c>
      <c r="D205" s="35"/>
      <c r="E205" s="98" t="str">
        <f t="shared" si="116"/>
        <v>6+</v>
      </c>
      <c r="F205" s="35" t="s">
        <v>131</v>
      </c>
      <c r="G205" s="35">
        <v>103</v>
      </c>
      <c r="H205" s="35" t="str">
        <f t="shared" si="117"/>
        <v>XXX180/103</v>
      </c>
      <c r="I205" s="103" t="s">
        <v>64</v>
      </c>
      <c r="J205" s="103" t="s">
        <v>64</v>
      </c>
      <c r="K205" s="99">
        <v>0.33749999999999997</v>
      </c>
      <c r="L205" s="138">
        <v>0.33819444444444446</v>
      </c>
      <c r="M205" s="101" t="s">
        <v>79</v>
      </c>
      <c r="N205" s="138">
        <v>0.36527777777777781</v>
      </c>
      <c r="O205" s="101" t="s">
        <v>62</v>
      </c>
      <c r="P205" s="35" t="str">
        <f t="shared" si="118"/>
        <v>OK</v>
      </c>
      <c r="Q205" s="36">
        <f t="shared" si="119"/>
        <v>2.7083333333333348E-2</v>
      </c>
      <c r="R205" s="36">
        <f t="shared" si="120"/>
        <v>6.9444444444449749E-4</v>
      </c>
      <c r="S205" s="36">
        <f t="shared" si="121"/>
        <v>2.7777777777777846E-2</v>
      </c>
      <c r="T205" s="36">
        <f t="shared" si="123"/>
        <v>0</v>
      </c>
      <c r="U205" s="35">
        <v>25</v>
      </c>
      <c r="V205" s="35">
        <f>INDEX('Počty dní'!L:P,MATCH(E205,'Počty dní'!N:N,0),4)</f>
        <v>112</v>
      </c>
      <c r="W205" s="65">
        <f t="shared" si="122"/>
        <v>2800</v>
      </c>
      <c r="X205" s="28"/>
      <c r="AM205" s="28"/>
      <c r="AN205" s="28"/>
      <c r="AO205" s="28"/>
      <c r="AP205" s="28"/>
    </row>
    <row r="206" spans="1:42" customFormat="1" ht="14.4" x14ac:dyDescent="0.3">
      <c r="A206" s="171">
        <v>239</v>
      </c>
      <c r="B206" s="35">
        <v>2239</v>
      </c>
      <c r="C206" s="217" t="s">
        <v>59</v>
      </c>
      <c r="D206" s="35"/>
      <c r="E206" s="98" t="str">
        <f t="shared" si="116"/>
        <v>6+</v>
      </c>
      <c r="F206" s="35" t="s">
        <v>131</v>
      </c>
      <c r="G206" s="35">
        <v>104</v>
      </c>
      <c r="H206" s="35" t="str">
        <f t="shared" si="117"/>
        <v>XXX180/104</v>
      </c>
      <c r="I206" s="103" t="s">
        <v>64</v>
      </c>
      <c r="J206" s="103" t="s">
        <v>64</v>
      </c>
      <c r="K206" s="99">
        <v>0.37986111111111115</v>
      </c>
      <c r="L206" s="138">
        <v>0.3833333333333333</v>
      </c>
      <c r="M206" s="101" t="s">
        <v>62</v>
      </c>
      <c r="N206" s="138">
        <v>0.4284722222222222</v>
      </c>
      <c r="O206" s="102" t="s">
        <v>21</v>
      </c>
      <c r="P206" s="35" t="str">
        <f t="shared" si="118"/>
        <v>OK</v>
      </c>
      <c r="Q206" s="36">
        <f t="shared" si="119"/>
        <v>4.5138888888888895E-2</v>
      </c>
      <c r="R206" s="36">
        <f t="shared" si="120"/>
        <v>3.4722222222221544E-3</v>
      </c>
      <c r="S206" s="36">
        <f t="shared" si="121"/>
        <v>4.8611111111111049E-2</v>
      </c>
      <c r="T206" s="36">
        <f t="shared" si="123"/>
        <v>1.4583333333333337E-2</v>
      </c>
      <c r="U206" s="35">
        <v>41.4</v>
      </c>
      <c r="V206" s="35">
        <f>INDEX('Počty dní'!L:P,MATCH(E206,'Počty dní'!N:N,0),4)</f>
        <v>112</v>
      </c>
      <c r="W206" s="65">
        <f t="shared" si="122"/>
        <v>4636.8</v>
      </c>
      <c r="X206" s="28"/>
      <c r="AM206" s="28"/>
      <c r="AN206" s="28"/>
      <c r="AO206" s="28"/>
      <c r="AP206" s="28"/>
    </row>
    <row r="207" spans="1:42" customFormat="1" ht="14.4" x14ac:dyDescent="0.3">
      <c r="A207" s="171">
        <v>239</v>
      </c>
      <c r="B207" s="35">
        <v>2239</v>
      </c>
      <c r="C207" s="217" t="s">
        <v>59</v>
      </c>
      <c r="D207" s="35"/>
      <c r="E207" s="98" t="str">
        <f t="shared" si="116"/>
        <v>6+</v>
      </c>
      <c r="F207" s="35" t="s">
        <v>131</v>
      </c>
      <c r="G207" s="35">
        <v>109</v>
      </c>
      <c r="H207" s="35" t="str">
        <f t="shared" si="117"/>
        <v>XXX180/109</v>
      </c>
      <c r="I207" s="103" t="s">
        <v>64</v>
      </c>
      <c r="J207" s="103" t="s">
        <v>64</v>
      </c>
      <c r="K207" s="99">
        <v>0.56805555555555554</v>
      </c>
      <c r="L207" s="138">
        <v>0.5708333333333333</v>
      </c>
      <c r="M207" s="102" t="s">
        <v>21</v>
      </c>
      <c r="N207" s="138">
        <v>0.61527777777777781</v>
      </c>
      <c r="O207" s="101" t="s">
        <v>62</v>
      </c>
      <c r="P207" s="35" t="str">
        <f t="shared" si="118"/>
        <v>OK</v>
      </c>
      <c r="Q207" s="36">
        <f t="shared" si="119"/>
        <v>4.4444444444444509E-2</v>
      </c>
      <c r="R207" s="36">
        <f t="shared" si="120"/>
        <v>2.7777777777777679E-3</v>
      </c>
      <c r="S207" s="36">
        <f t="shared" si="121"/>
        <v>4.7222222222222276E-2</v>
      </c>
      <c r="T207" s="36">
        <f t="shared" si="123"/>
        <v>0.13958333333333334</v>
      </c>
      <c r="U207" s="35">
        <v>41.4</v>
      </c>
      <c r="V207" s="35">
        <f>INDEX('Počty dní'!L:P,MATCH(E207,'Počty dní'!N:N,0),4)</f>
        <v>112</v>
      </c>
      <c r="W207" s="65">
        <f t="shared" si="122"/>
        <v>4636.8</v>
      </c>
      <c r="X207" s="28"/>
      <c r="AM207" s="28"/>
      <c r="AN207" s="28"/>
      <c r="AO207" s="28"/>
      <c r="AP207" s="28"/>
    </row>
    <row r="208" spans="1:42" customFormat="1" ht="14.4" x14ac:dyDescent="0.3">
      <c r="A208" s="171">
        <v>239</v>
      </c>
      <c r="B208" s="35">
        <v>2239</v>
      </c>
      <c r="C208" s="217" t="s">
        <v>59</v>
      </c>
      <c r="D208" s="35"/>
      <c r="E208" s="98" t="str">
        <f t="shared" si="116"/>
        <v>6+</v>
      </c>
      <c r="F208" s="35" t="s">
        <v>131</v>
      </c>
      <c r="G208" s="35">
        <v>110</v>
      </c>
      <c r="H208" s="35" t="str">
        <f t="shared" si="117"/>
        <v>XXX180/110</v>
      </c>
      <c r="I208" s="103" t="s">
        <v>64</v>
      </c>
      <c r="J208" s="103" t="s">
        <v>64</v>
      </c>
      <c r="K208" s="99">
        <v>0.62986111111111109</v>
      </c>
      <c r="L208" s="138">
        <v>0.6333333333333333</v>
      </c>
      <c r="M208" s="101" t="s">
        <v>62</v>
      </c>
      <c r="N208" s="138">
        <v>0.65972222222222221</v>
      </c>
      <c r="O208" s="101" t="s">
        <v>79</v>
      </c>
      <c r="P208" s="35" t="str">
        <f t="shared" si="118"/>
        <v>OK</v>
      </c>
      <c r="Q208" s="36">
        <f t="shared" si="119"/>
        <v>2.6388888888888906E-2</v>
      </c>
      <c r="R208" s="36">
        <f t="shared" si="120"/>
        <v>3.4722222222222099E-3</v>
      </c>
      <c r="S208" s="36">
        <f t="shared" si="121"/>
        <v>2.9861111111111116E-2</v>
      </c>
      <c r="T208" s="36">
        <f t="shared" si="123"/>
        <v>1.4583333333333282E-2</v>
      </c>
      <c r="U208" s="35">
        <v>25</v>
      </c>
      <c r="V208" s="35">
        <f>INDEX('Počty dní'!L:P,MATCH(E208,'Počty dní'!N:N,0),4)</f>
        <v>112</v>
      </c>
      <c r="W208" s="65">
        <f t="shared" si="122"/>
        <v>2800</v>
      </c>
      <c r="X208" s="28"/>
      <c r="AM208" s="28"/>
      <c r="AN208" s="28"/>
      <c r="AO208" s="28"/>
      <c r="AP208" s="28"/>
    </row>
    <row r="209" spans="1:42" customFormat="1" thickBot="1" x14ac:dyDescent="0.35">
      <c r="A209" s="172">
        <v>239</v>
      </c>
      <c r="B209" s="37">
        <v>2239</v>
      </c>
      <c r="C209" s="218" t="s">
        <v>59</v>
      </c>
      <c r="D209" s="37"/>
      <c r="E209" s="110" t="str">
        <f t="shared" si="116"/>
        <v>6+</v>
      </c>
      <c r="F209" s="37" t="s">
        <v>133</v>
      </c>
      <c r="G209" s="37">
        <v>110</v>
      </c>
      <c r="H209" s="37" t="str">
        <f t="shared" si="117"/>
        <v>XXX185/110</v>
      </c>
      <c r="I209" s="151" t="s">
        <v>64</v>
      </c>
      <c r="J209" s="151" t="s">
        <v>64</v>
      </c>
      <c r="K209" s="111">
        <v>0.65972222222222221</v>
      </c>
      <c r="L209" s="219">
        <v>0.66111111111111109</v>
      </c>
      <c r="M209" s="113" t="s">
        <v>79</v>
      </c>
      <c r="N209" s="219">
        <v>0.67708333333333337</v>
      </c>
      <c r="O209" s="113" t="s">
        <v>21</v>
      </c>
      <c r="P209" s="240"/>
      <c r="Q209" s="68">
        <f t="shared" si="119"/>
        <v>1.5972222222222276E-2</v>
      </c>
      <c r="R209" s="68">
        <f t="shared" si="120"/>
        <v>1.388888888888884E-3</v>
      </c>
      <c r="S209" s="68">
        <f t="shared" si="121"/>
        <v>1.736111111111116E-2</v>
      </c>
      <c r="T209" s="68">
        <f t="shared" si="123"/>
        <v>0</v>
      </c>
      <c r="U209" s="37">
        <v>13.8</v>
      </c>
      <c r="V209" s="37">
        <f>INDEX('Počty dní'!L:P,MATCH(E209,'Počty dní'!N:N,0),4)</f>
        <v>112</v>
      </c>
      <c r="W209" s="69">
        <f t="shared" si="122"/>
        <v>1545.6000000000001</v>
      </c>
      <c r="X209" s="28"/>
      <c r="AM209" s="28"/>
      <c r="AN209" s="28"/>
      <c r="AO209" s="28"/>
      <c r="AP209" s="28"/>
    </row>
    <row r="210" spans="1:42" customFormat="1" thickBot="1" x14ac:dyDescent="0.35">
      <c r="A210" s="115" t="str">
        <f ca="1">CONCATENATE(INDIRECT("R[-3]C[0]",FALSE),"celkem")</f>
        <v>239celkem</v>
      </c>
      <c r="B210" s="70"/>
      <c r="C210" s="70" t="str">
        <f ca="1">INDIRECT("R[-1]C[12]",FALSE)</f>
        <v>Žďár n.Sáz.,,aut.nádr.</v>
      </c>
      <c r="D210" s="80"/>
      <c r="E210" s="70"/>
      <c r="F210" s="80"/>
      <c r="G210" s="70"/>
      <c r="H210" s="116"/>
      <c r="I210" s="117"/>
      <c r="J210" s="118" t="str">
        <f ca="1">INDIRECT("R[-3]C[0]",FALSE)</f>
        <v>V</v>
      </c>
      <c r="K210" s="119"/>
      <c r="L210" s="220"/>
      <c r="M210" s="121"/>
      <c r="N210" s="220"/>
      <c r="O210" s="122"/>
      <c r="P210" s="70"/>
      <c r="Q210" s="71">
        <f>SUM(Q202:Q209)</f>
        <v>0.28055555555555567</v>
      </c>
      <c r="R210" s="71">
        <f>SUM(R202:R209)</f>
        <v>1.8749999999999961E-2</v>
      </c>
      <c r="S210" s="71">
        <f>SUM(S202:S209)</f>
        <v>0.2993055555555556</v>
      </c>
      <c r="T210" s="71">
        <f>SUM(T202:T209)</f>
        <v>0.18680555555555556</v>
      </c>
      <c r="U210" s="72">
        <f>SUM(U202:U209)</f>
        <v>251.60000000000002</v>
      </c>
      <c r="V210" s="73"/>
      <c r="W210" s="74">
        <f>SUM(W202:W209)</f>
        <v>28179.199999999997</v>
      </c>
      <c r="X210" s="28"/>
      <c r="AM210" s="28"/>
      <c r="AN210" s="28"/>
      <c r="AO210" s="28"/>
      <c r="AP210" s="28"/>
    </row>
    <row r="211" spans="1:42" customFormat="1" ht="14.4" x14ac:dyDescent="0.3">
      <c r="A211" s="123"/>
      <c r="B211" s="28"/>
      <c r="C211" s="28"/>
      <c r="D211" s="28"/>
      <c r="E211" s="28"/>
      <c r="F211" s="29"/>
      <c r="G211" s="28"/>
      <c r="H211" s="124"/>
      <c r="I211" s="125"/>
      <c r="J211" s="126"/>
      <c r="K211" s="38"/>
      <c r="L211" s="124"/>
      <c r="M211" s="88"/>
      <c r="N211" s="124"/>
      <c r="O211" s="128"/>
      <c r="P211" s="28"/>
      <c r="Q211" s="40"/>
      <c r="R211" s="40"/>
      <c r="S211" s="40"/>
      <c r="T211" s="40"/>
      <c r="U211" s="41"/>
      <c r="V211" s="28"/>
      <c r="W211" s="41"/>
      <c r="X211" s="28"/>
      <c r="AM211" s="28"/>
      <c r="AN211" s="28"/>
      <c r="AO211" s="28"/>
      <c r="AP211" s="28"/>
    </row>
    <row r="212" spans="1:42" customFormat="1" thickBot="1" x14ac:dyDescent="0.35">
      <c r="A212" s="28"/>
      <c r="B212" s="28"/>
      <c r="C212" s="166"/>
      <c r="D212" s="28"/>
      <c r="E212" s="28"/>
      <c r="F212" s="28"/>
      <c r="G212" s="28"/>
      <c r="H212" s="28"/>
      <c r="I212" s="29"/>
      <c r="J212" s="29"/>
      <c r="K212" s="8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AM212" s="28"/>
      <c r="AN212" s="28"/>
      <c r="AO212" s="28"/>
      <c r="AP212" s="28"/>
    </row>
    <row r="213" spans="1:42" ht="15" customHeight="1" x14ac:dyDescent="0.25">
      <c r="A213" s="89">
        <v>240</v>
      </c>
      <c r="B213" s="32">
        <v>2240</v>
      </c>
      <c r="C213" s="224" t="s">
        <v>59</v>
      </c>
      <c r="D213" s="224"/>
      <c r="E213" s="91" t="str">
        <f>CONCATENATE(C213,D213)</f>
        <v>6+</v>
      </c>
      <c r="F213" s="32" t="s">
        <v>132</v>
      </c>
      <c r="G213" s="32">
        <v>104</v>
      </c>
      <c r="H213" s="32" t="str">
        <f>CONCATENATE(F213,"/",G213)</f>
        <v>XXX182/104</v>
      </c>
      <c r="I213" s="90" t="s">
        <v>64</v>
      </c>
      <c r="J213" s="90" t="s">
        <v>64</v>
      </c>
      <c r="K213" s="169">
        <v>0.5229166666666667</v>
      </c>
      <c r="L213" s="67">
        <v>0.52569444444444446</v>
      </c>
      <c r="M213" s="95" t="s">
        <v>21</v>
      </c>
      <c r="N213" s="67">
        <v>0.57916666666666672</v>
      </c>
      <c r="O213" s="95" t="s">
        <v>62</v>
      </c>
      <c r="P213" s="32" t="str">
        <f>IF(M214=O213,"OK","POZOR")</f>
        <v>OK</v>
      </c>
      <c r="Q213" s="67">
        <f>IF(ISNUMBER(G213),N213-L213,IF(F213="přejezd",N213-L213,0))</f>
        <v>5.3472222222222254E-2</v>
      </c>
      <c r="R213" s="67">
        <f>IF(ISNUMBER(G213),L213-K213,0)</f>
        <v>2.7777777777777679E-3</v>
      </c>
      <c r="S213" s="67">
        <f>Q213+R213</f>
        <v>5.6250000000000022E-2</v>
      </c>
      <c r="T213" s="67"/>
      <c r="U213" s="32">
        <v>45.6</v>
      </c>
      <c r="V213" s="32">
        <f>INDEX('Počty dní'!L:P,MATCH(E213,'Počty dní'!N:N,0),4)</f>
        <v>112</v>
      </c>
      <c r="W213" s="33">
        <f>V213*U213</f>
        <v>5107.2</v>
      </c>
    </row>
    <row r="214" spans="1:42" ht="15" customHeight="1" x14ac:dyDescent="0.25">
      <c r="A214" s="171">
        <v>240</v>
      </c>
      <c r="B214" s="35">
        <v>2240</v>
      </c>
      <c r="C214" s="225" t="s">
        <v>59</v>
      </c>
      <c r="D214" s="225"/>
      <c r="E214" s="98" t="str">
        <f>CONCATENATE(C214,D214)</f>
        <v>6+</v>
      </c>
      <c r="F214" s="34" t="s">
        <v>132</v>
      </c>
      <c r="G214" s="34">
        <v>103</v>
      </c>
      <c r="H214" s="34" t="str">
        <f>CONCATENATE(F214,"/",G214)</f>
        <v>XXX182/103</v>
      </c>
      <c r="I214" s="103" t="s">
        <v>64</v>
      </c>
      <c r="J214" s="103" t="s">
        <v>64</v>
      </c>
      <c r="K214" s="176">
        <v>0.58472222222222225</v>
      </c>
      <c r="L214" s="36">
        <v>0.58680555555555558</v>
      </c>
      <c r="M214" s="102" t="s">
        <v>62</v>
      </c>
      <c r="N214" s="36">
        <v>0.64027777777777783</v>
      </c>
      <c r="O214" s="102" t="s">
        <v>21</v>
      </c>
      <c r="P214" s="35" t="str">
        <f>IF(M215=O214,"OK","POZOR")</f>
        <v>OK</v>
      </c>
      <c r="Q214" s="36">
        <f>IF(ISNUMBER(G214),N214-L214,IF(F214="přejezd",N214-L214,0))</f>
        <v>5.3472222222222254E-2</v>
      </c>
      <c r="R214" s="36">
        <f>IF(ISNUMBER(G214),L214-K214,0)</f>
        <v>2.0833333333333259E-3</v>
      </c>
      <c r="S214" s="36">
        <f>Q214+R214</f>
        <v>5.555555555555558E-2</v>
      </c>
      <c r="T214" s="36">
        <f>K214-N213</f>
        <v>5.5555555555555358E-3</v>
      </c>
      <c r="U214" s="35">
        <v>45.6</v>
      </c>
      <c r="V214" s="35">
        <f>INDEX('Počty dní'!L:P,MATCH(E214,'Počty dní'!N:N,0),4)</f>
        <v>112</v>
      </c>
      <c r="W214" s="65">
        <f>V214*U214</f>
        <v>5107.2</v>
      </c>
    </row>
    <row r="215" spans="1:42" ht="15" customHeight="1" x14ac:dyDescent="0.25">
      <c r="A215" s="171">
        <v>240</v>
      </c>
      <c r="B215" s="35">
        <v>2240</v>
      </c>
      <c r="C215" s="225" t="s">
        <v>59</v>
      </c>
      <c r="D215" s="225"/>
      <c r="E215" s="98" t="str">
        <f>CONCATENATE(C215,D215)</f>
        <v>6+</v>
      </c>
      <c r="F215" s="35" t="s">
        <v>107</v>
      </c>
      <c r="G215" s="35">
        <v>107</v>
      </c>
      <c r="H215" s="35" t="str">
        <f>CONCATENATE(F215,"/",G215)</f>
        <v>XXX110/107</v>
      </c>
      <c r="I215" s="97" t="s">
        <v>65</v>
      </c>
      <c r="J215" s="97" t="s">
        <v>64</v>
      </c>
      <c r="K215" s="99">
        <v>0.77083333333333337</v>
      </c>
      <c r="L215" s="138">
        <v>0.77430555555555547</v>
      </c>
      <c r="M215" s="102" t="s">
        <v>21</v>
      </c>
      <c r="N215" s="138">
        <v>0.82638888888888884</v>
      </c>
      <c r="O215" s="98" t="s">
        <v>84</v>
      </c>
      <c r="P215" s="35" t="str">
        <f>IF(M216=O215,"OK","POZOR")</f>
        <v>OK</v>
      </c>
      <c r="Q215" s="36">
        <f>IF(ISNUMBER(G215),N215-L215,IF(F215="přejezd",N215-L215,0))</f>
        <v>5.208333333333337E-2</v>
      </c>
      <c r="R215" s="36">
        <f>IF(ISNUMBER(G215),L215-K215,0)</f>
        <v>3.4722222222220989E-3</v>
      </c>
      <c r="S215" s="36">
        <f>Q215+R215</f>
        <v>5.5555555555555469E-2</v>
      </c>
      <c r="T215" s="36">
        <f>K215-N214</f>
        <v>0.13055555555555554</v>
      </c>
      <c r="U215" s="35">
        <v>49.2</v>
      </c>
      <c r="V215" s="35">
        <f>INDEX('Počty dní'!L:P,MATCH(E215,'Počty dní'!N:N,0),4)</f>
        <v>112</v>
      </c>
      <c r="W215" s="65">
        <f>V215*U215</f>
        <v>5510.4000000000005</v>
      </c>
    </row>
    <row r="216" spans="1:42" ht="15" customHeight="1" thickBot="1" x14ac:dyDescent="0.3">
      <c r="A216" s="172">
        <v>240</v>
      </c>
      <c r="B216" s="37">
        <v>2240</v>
      </c>
      <c r="C216" s="226" t="s">
        <v>59</v>
      </c>
      <c r="D216" s="226"/>
      <c r="E216" s="110" t="str">
        <f>CONCATENATE(C216,D216)</f>
        <v>6+</v>
      </c>
      <c r="F216" s="37" t="s">
        <v>107</v>
      </c>
      <c r="G216" s="37">
        <v>108</v>
      </c>
      <c r="H216" s="37" t="str">
        <f>CONCATENATE(F216,"/",G216)</f>
        <v>XXX110/108</v>
      </c>
      <c r="I216" s="109" t="s">
        <v>65</v>
      </c>
      <c r="J216" s="109" t="s">
        <v>64</v>
      </c>
      <c r="K216" s="111">
        <v>0.83680555555555547</v>
      </c>
      <c r="L216" s="219">
        <v>0.84027777777777779</v>
      </c>
      <c r="M216" s="110" t="s">
        <v>84</v>
      </c>
      <c r="N216" s="219">
        <v>0.89236111111111116</v>
      </c>
      <c r="O216" s="113" t="s">
        <v>21</v>
      </c>
      <c r="P216" s="240"/>
      <c r="Q216" s="68">
        <f>IF(ISNUMBER(G216),N216-L216,IF(F216="přejezd",N216-L216,0))</f>
        <v>5.208333333333337E-2</v>
      </c>
      <c r="R216" s="68">
        <f>IF(ISNUMBER(G216),L216-K216,0)</f>
        <v>3.4722222222223209E-3</v>
      </c>
      <c r="S216" s="68">
        <f>Q216+R216</f>
        <v>5.5555555555555691E-2</v>
      </c>
      <c r="T216" s="68">
        <f>K216-N215</f>
        <v>1.041666666666663E-2</v>
      </c>
      <c r="U216" s="37">
        <v>49.2</v>
      </c>
      <c r="V216" s="37">
        <f>INDEX('Počty dní'!L:P,MATCH(E216,'Počty dní'!N:N,0),4)</f>
        <v>112</v>
      </c>
      <c r="W216" s="69">
        <f>V216*U216</f>
        <v>5510.4000000000005</v>
      </c>
    </row>
    <row r="217" spans="1:42" ht="15" customHeight="1" thickBot="1" x14ac:dyDescent="0.3">
      <c r="A217" s="115" t="str">
        <f ca="1">CONCATENATE(INDIRECT("R[-3]C[0]",FALSE),"celkem")</f>
        <v>240celkem</v>
      </c>
      <c r="B217" s="70"/>
      <c r="C217" s="70" t="str">
        <f ca="1">INDIRECT("R[-1]C[12]",FALSE)</f>
        <v>Žďár n.Sáz.,,aut.nádr.</v>
      </c>
      <c r="D217" s="80"/>
      <c r="E217" s="70"/>
      <c r="F217" s="80"/>
      <c r="G217" s="70"/>
      <c r="H217" s="116"/>
      <c r="I217" s="117"/>
      <c r="J217" s="118" t="str">
        <f ca="1">INDIRECT("R[-3]C[0]",FALSE)</f>
        <v>V</v>
      </c>
      <c r="K217" s="119"/>
      <c r="L217" s="227"/>
      <c r="M217" s="121"/>
      <c r="N217" s="227"/>
      <c r="O217" s="122"/>
      <c r="P217" s="70"/>
      <c r="Q217" s="78">
        <f>SUM(Q213:Q216)</f>
        <v>0.21111111111111125</v>
      </c>
      <c r="R217" s="71">
        <f>SUM(R213:R216)</f>
        <v>1.1805555555555514E-2</v>
      </c>
      <c r="S217" s="71">
        <f>SUM(S213:S216)</f>
        <v>0.22291666666666676</v>
      </c>
      <c r="T217" s="71">
        <f>SUM(T213:T216)</f>
        <v>0.1465277777777777</v>
      </c>
      <c r="U217" s="72">
        <f>SUM(U213:U216)</f>
        <v>189.60000000000002</v>
      </c>
      <c r="V217" s="73"/>
      <c r="W217" s="74">
        <f>SUM(W213:W216)</f>
        <v>21235.200000000001</v>
      </c>
    </row>
    <row r="218" spans="1:42" ht="15" customHeight="1" x14ac:dyDescent="0.25">
      <c r="C218" s="228"/>
      <c r="D218" s="228"/>
      <c r="E218" s="43"/>
      <c r="K218" s="88"/>
      <c r="L218" s="187"/>
      <c r="M218" s="141"/>
      <c r="N218" s="187"/>
      <c r="O218" s="43"/>
      <c r="W218" s="43"/>
    </row>
    <row r="219" spans="1:42" customFormat="1" thickBot="1" x14ac:dyDescent="0.35">
      <c r="A219" s="28"/>
      <c r="B219" s="28"/>
      <c r="C219" s="166"/>
      <c r="D219" s="28"/>
      <c r="E219" s="28"/>
      <c r="F219" s="28"/>
      <c r="G219" s="28"/>
      <c r="H219" s="28"/>
      <c r="I219" s="29"/>
      <c r="J219" s="29"/>
      <c r="K219" s="8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AM219" s="28"/>
      <c r="AN219" s="28"/>
      <c r="AO219" s="28"/>
      <c r="AP219" s="28"/>
    </row>
    <row r="220" spans="1:42" ht="15" customHeight="1" x14ac:dyDescent="0.25">
      <c r="A220" s="89">
        <v>241</v>
      </c>
      <c r="B220" s="32">
        <v>2241</v>
      </c>
      <c r="C220" s="224" t="s">
        <v>59</v>
      </c>
      <c r="D220" s="224"/>
      <c r="E220" s="91" t="str">
        <f t="shared" ref="E220:E225" si="124">CONCATENATE(C220,D220)</f>
        <v>6+</v>
      </c>
      <c r="F220" s="32" t="s">
        <v>107</v>
      </c>
      <c r="G220" s="32">
        <v>101</v>
      </c>
      <c r="H220" s="32" t="str">
        <f t="shared" ref="H220:H225" si="125">CONCATENATE(F220,"/",G220)</f>
        <v>XXX110/101</v>
      </c>
      <c r="I220" s="90" t="s">
        <v>65</v>
      </c>
      <c r="J220" s="90" t="s">
        <v>65</v>
      </c>
      <c r="K220" s="92">
        <v>0.27361111111111108</v>
      </c>
      <c r="L220" s="146">
        <v>0.27430555555555552</v>
      </c>
      <c r="M220" s="95" t="s">
        <v>21</v>
      </c>
      <c r="N220" s="146">
        <v>0.3263888888888889</v>
      </c>
      <c r="O220" s="91" t="s">
        <v>84</v>
      </c>
      <c r="P220" s="32" t="str">
        <f>IF(M221=O220,"OK","POZOR")</f>
        <v>OK</v>
      </c>
      <c r="Q220" s="67">
        <f t="shared" ref="Q220:Q225" si="126">IF(ISNUMBER(G220),N220-L220,IF(F220="přejezd",N220-L220,0))</f>
        <v>5.208333333333337E-2</v>
      </c>
      <c r="R220" s="67">
        <f t="shared" ref="R220:R225" si="127">IF(ISNUMBER(G220),L220-K220,0)</f>
        <v>6.9444444444444198E-4</v>
      </c>
      <c r="S220" s="67">
        <f t="shared" ref="S220:S225" si="128">Q220+R220</f>
        <v>5.2777777777777812E-2</v>
      </c>
      <c r="T220" s="67"/>
      <c r="U220" s="32">
        <v>49.2</v>
      </c>
      <c r="V220" s="32">
        <f>INDEX('Počty dní'!L:P,MATCH(E220,'Počty dní'!N:N,0),4)</f>
        <v>112</v>
      </c>
      <c r="W220" s="33">
        <f t="shared" ref="W220:W225" si="129">V220*U220</f>
        <v>5510.4000000000005</v>
      </c>
    </row>
    <row r="221" spans="1:42" ht="15" customHeight="1" x14ac:dyDescent="0.25">
      <c r="A221" s="171">
        <v>241</v>
      </c>
      <c r="B221" s="35">
        <v>2241</v>
      </c>
      <c r="C221" s="225" t="s">
        <v>59</v>
      </c>
      <c r="D221" s="225"/>
      <c r="E221" s="98" t="str">
        <f t="shared" si="124"/>
        <v>6+</v>
      </c>
      <c r="F221" s="35" t="s">
        <v>107</v>
      </c>
      <c r="G221" s="35">
        <v>102</v>
      </c>
      <c r="H221" s="35" t="str">
        <f t="shared" si="125"/>
        <v>XXX110/102</v>
      </c>
      <c r="I221" s="97" t="s">
        <v>65</v>
      </c>
      <c r="J221" s="97" t="s">
        <v>65</v>
      </c>
      <c r="K221" s="99">
        <v>0.33680555555555558</v>
      </c>
      <c r="L221" s="138">
        <v>0.34027777777777773</v>
      </c>
      <c r="M221" s="98" t="s">
        <v>84</v>
      </c>
      <c r="N221" s="138">
        <v>0.3923611111111111</v>
      </c>
      <c r="O221" s="102" t="s">
        <v>21</v>
      </c>
      <c r="P221" s="35" t="str">
        <f>IF(M222=O221,"OK","POZOR")</f>
        <v>OK</v>
      </c>
      <c r="Q221" s="36">
        <f t="shared" si="126"/>
        <v>5.208333333333337E-2</v>
      </c>
      <c r="R221" s="36">
        <f t="shared" si="127"/>
        <v>3.4722222222221544E-3</v>
      </c>
      <c r="S221" s="36">
        <f t="shared" si="128"/>
        <v>5.5555555555555525E-2</v>
      </c>
      <c r="T221" s="36">
        <f>K221-N220</f>
        <v>1.0416666666666685E-2</v>
      </c>
      <c r="U221" s="35">
        <v>49.2</v>
      </c>
      <c r="V221" s="35">
        <f>INDEX('Počty dní'!L:P,MATCH(E221,'Počty dní'!N:N,0),4)</f>
        <v>112</v>
      </c>
      <c r="W221" s="65">
        <f t="shared" si="129"/>
        <v>5510.4000000000005</v>
      </c>
    </row>
    <row r="222" spans="1:42" ht="15" customHeight="1" x14ac:dyDescent="0.25">
      <c r="A222" s="171">
        <v>241</v>
      </c>
      <c r="B222" s="35">
        <v>2241</v>
      </c>
      <c r="C222" s="225" t="s">
        <v>59</v>
      </c>
      <c r="D222" s="225"/>
      <c r="E222" s="98" t="str">
        <f t="shared" si="124"/>
        <v>6+</v>
      </c>
      <c r="F222" s="35" t="s">
        <v>107</v>
      </c>
      <c r="G222" s="35">
        <v>103</v>
      </c>
      <c r="H222" s="35" t="str">
        <f t="shared" si="125"/>
        <v>XXX110/103</v>
      </c>
      <c r="I222" s="97" t="s">
        <v>65</v>
      </c>
      <c r="J222" s="97" t="s">
        <v>65</v>
      </c>
      <c r="K222" s="99">
        <v>0.4375</v>
      </c>
      <c r="L222" s="138">
        <v>0.44097222222222227</v>
      </c>
      <c r="M222" s="102" t="s">
        <v>21</v>
      </c>
      <c r="N222" s="138">
        <v>0.49305555555555558</v>
      </c>
      <c r="O222" s="98" t="s">
        <v>84</v>
      </c>
      <c r="P222" s="35" t="str">
        <f>IF(M223=O222,"OK","POZOR")</f>
        <v>OK</v>
      </c>
      <c r="Q222" s="36">
        <f t="shared" si="126"/>
        <v>5.2083333333333315E-2</v>
      </c>
      <c r="R222" s="36">
        <f t="shared" si="127"/>
        <v>3.4722222222222654E-3</v>
      </c>
      <c r="S222" s="36">
        <f t="shared" si="128"/>
        <v>5.555555555555558E-2</v>
      </c>
      <c r="T222" s="36">
        <f>K222-N221</f>
        <v>4.5138888888888895E-2</v>
      </c>
      <c r="U222" s="35">
        <v>49.2</v>
      </c>
      <c r="V222" s="35">
        <f>INDEX('Počty dní'!L:P,MATCH(E222,'Počty dní'!N:N,0),4)</f>
        <v>112</v>
      </c>
      <c r="W222" s="65">
        <f t="shared" si="129"/>
        <v>5510.4000000000005</v>
      </c>
    </row>
    <row r="223" spans="1:42" ht="15" customHeight="1" x14ac:dyDescent="0.25">
      <c r="A223" s="171">
        <v>241</v>
      </c>
      <c r="B223" s="35">
        <v>2241</v>
      </c>
      <c r="C223" s="225" t="s">
        <v>59</v>
      </c>
      <c r="D223" s="225"/>
      <c r="E223" s="98" t="str">
        <f t="shared" si="124"/>
        <v>6+</v>
      </c>
      <c r="F223" s="35" t="s">
        <v>107</v>
      </c>
      <c r="G223" s="35">
        <v>104</v>
      </c>
      <c r="H223" s="35" t="str">
        <f t="shared" si="125"/>
        <v>XXX110/104</v>
      </c>
      <c r="I223" s="97" t="s">
        <v>65</v>
      </c>
      <c r="J223" s="97" t="s">
        <v>65</v>
      </c>
      <c r="K223" s="99">
        <v>0.50347222222222221</v>
      </c>
      <c r="L223" s="138">
        <v>0.50694444444444442</v>
      </c>
      <c r="M223" s="98" t="s">
        <v>84</v>
      </c>
      <c r="N223" s="138">
        <v>0.55902777777777779</v>
      </c>
      <c r="O223" s="102" t="s">
        <v>21</v>
      </c>
      <c r="P223" s="35" t="str">
        <f>IF(M224=O223,"OK","POZOR")</f>
        <v>OK</v>
      </c>
      <c r="Q223" s="36">
        <f t="shared" si="126"/>
        <v>5.208333333333337E-2</v>
      </c>
      <c r="R223" s="36">
        <f t="shared" si="127"/>
        <v>3.4722222222222099E-3</v>
      </c>
      <c r="S223" s="36">
        <f t="shared" si="128"/>
        <v>5.555555555555558E-2</v>
      </c>
      <c r="T223" s="36">
        <f>K223-N222</f>
        <v>1.041666666666663E-2</v>
      </c>
      <c r="U223" s="35">
        <v>49.2</v>
      </c>
      <c r="V223" s="35">
        <f>INDEX('Počty dní'!L:P,MATCH(E223,'Počty dní'!N:N,0),4)</f>
        <v>112</v>
      </c>
      <c r="W223" s="65">
        <f t="shared" si="129"/>
        <v>5510.4000000000005</v>
      </c>
    </row>
    <row r="224" spans="1:42" ht="15" customHeight="1" x14ac:dyDescent="0.25">
      <c r="A224" s="171">
        <v>241</v>
      </c>
      <c r="B224" s="35">
        <v>2241</v>
      </c>
      <c r="C224" s="225" t="s">
        <v>59</v>
      </c>
      <c r="D224" s="225"/>
      <c r="E224" s="98" t="str">
        <f t="shared" si="124"/>
        <v>6+</v>
      </c>
      <c r="F224" s="35" t="s">
        <v>107</v>
      </c>
      <c r="G224" s="35">
        <v>105</v>
      </c>
      <c r="H224" s="35" t="str">
        <f t="shared" si="125"/>
        <v>XXX110/105</v>
      </c>
      <c r="I224" s="97" t="s">
        <v>65</v>
      </c>
      <c r="J224" s="97" t="s">
        <v>65</v>
      </c>
      <c r="K224" s="99">
        <v>0.60416666666666663</v>
      </c>
      <c r="L224" s="138">
        <v>0.60763888888888895</v>
      </c>
      <c r="M224" s="102" t="s">
        <v>21</v>
      </c>
      <c r="N224" s="138">
        <v>0.65972222222222221</v>
      </c>
      <c r="O224" s="98" t="s">
        <v>84</v>
      </c>
      <c r="P224" s="35" t="str">
        <f>IF(M225=O224,"OK","POZOR")</f>
        <v>OK</v>
      </c>
      <c r="Q224" s="36">
        <f t="shared" si="126"/>
        <v>5.2083333333333259E-2</v>
      </c>
      <c r="R224" s="36">
        <f t="shared" si="127"/>
        <v>3.4722222222223209E-3</v>
      </c>
      <c r="S224" s="36">
        <f t="shared" si="128"/>
        <v>5.555555555555558E-2</v>
      </c>
      <c r="T224" s="36">
        <f>K224-N223</f>
        <v>4.513888888888884E-2</v>
      </c>
      <c r="U224" s="35">
        <v>49.2</v>
      </c>
      <c r="V224" s="35">
        <f>INDEX('Počty dní'!L:P,MATCH(E224,'Počty dní'!N:N,0),4)</f>
        <v>112</v>
      </c>
      <c r="W224" s="65">
        <f t="shared" si="129"/>
        <v>5510.4000000000005</v>
      </c>
    </row>
    <row r="225" spans="1:42" ht="15" customHeight="1" thickBot="1" x14ac:dyDescent="0.3">
      <c r="A225" s="172">
        <v>241</v>
      </c>
      <c r="B225" s="37">
        <v>2241</v>
      </c>
      <c r="C225" s="226" t="s">
        <v>59</v>
      </c>
      <c r="D225" s="226"/>
      <c r="E225" s="110" t="str">
        <f t="shared" si="124"/>
        <v>6+</v>
      </c>
      <c r="F225" s="37" t="s">
        <v>107</v>
      </c>
      <c r="G225" s="37">
        <v>106</v>
      </c>
      <c r="H225" s="37" t="str">
        <f t="shared" si="125"/>
        <v>XXX110/106</v>
      </c>
      <c r="I225" s="109" t="s">
        <v>65</v>
      </c>
      <c r="J225" s="109" t="s">
        <v>65</v>
      </c>
      <c r="K225" s="111">
        <v>0.67013888888888884</v>
      </c>
      <c r="L225" s="219">
        <v>0.67361111111111116</v>
      </c>
      <c r="M225" s="110" t="s">
        <v>84</v>
      </c>
      <c r="N225" s="219">
        <v>0.72569444444444453</v>
      </c>
      <c r="O225" s="113" t="s">
        <v>21</v>
      </c>
      <c r="P225" s="240"/>
      <c r="Q225" s="68">
        <f t="shared" si="126"/>
        <v>5.208333333333337E-2</v>
      </c>
      <c r="R225" s="68">
        <f t="shared" si="127"/>
        <v>3.4722222222223209E-3</v>
      </c>
      <c r="S225" s="68">
        <f t="shared" si="128"/>
        <v>5.5555555555555691E-2</v>
      </c>
      <c r="T225" s="68">
        <f>K225-N224</f>
        <v>1.041666666666663E-2</v>
      </c>
      <c r="U225" s="37">
        <v>49.2</v>
      </c>
      <c r="V225" s="37">
        <f>INDEX('Počty dní'!L:P,MATCH(E225,'Počty dní'!N:N,0),4)</f>
        <v>112</v>
      </c>
      <c r="W225" s="69">
        <f t="shared" si="129"/>
        <v>5510.4000000000005</v>
      </c>
    </row>
    <row r="226" spans="1:42" ht="15" customHeight="1" thickBot="1" x14ac:dyDescent="0.3">
      <c r="A226" s="115" t="str">
        <f ca="1">CONCATENATE(INDIRECT("R[-3]C[0]",FALSE),"celkem")</f>
        <v>241celkem</v>
      </c>
      <c r="B226" s="70"/>
      <c r="C226" s="70" t="str">
        <f ca="1">INDIRECT("R[-1]C[12]",FALSE)</f>
        <v>Žďár n.Sáz.,,aut.nádr.</v>
      </c>
      <c r="D226" s="80"/>
      <c r="E226" s="70"/>
      <c r="F226" s="80"/>
      <c r="G226" s="70"/>
      <c r="H226" s="116"/>
      <c r="I226" s="117"/>
      <c r="J226" s="118" t="str">
        <f ca="1">INDIRECT("R[-3]C[0]",FALSE)</f>
        <v>S</v>
      </c>
      <c r="K226" s="119"/>
      <c r="L226" s="227"/>
      <c r="M226" s="121"/>
      <c r="N226" s="227"/>
      <c r="O226" s="122"/>
      <c r="P226" s="70"/>
      <c r="Q226" s="78">
        <f>SUM(Q220:Q225)</f>
        <v>0.31250000000000006</v>
      </c>
      <c r="R226" s="71">
        <f>SUM(R220:R225)</f>
        <v>1.8055555555555713E-2</v>
      </c>
      <c r="S226" s="71">
        <f>SUM(S220:S225)</f>
        <v>0.33055555555555577</v>
      </c>
      <c r="T226" s="71">
        <f>SUM(T220:T225)</f>
        <v>0.12152777777777768</v>
      </c>
      <c r="U226" s="72">
        <f>SUM(U220:U225)</f>
        <v>295.2</v>
      </c>
      <c r="V226" s="73"/>
      <c r="W226" s="74">
        <f>SUM(W220:W225)</f>
        <v>33062.400000000001</v>
      </c>
    </row>
    <row r="227" spans="1:42" ht="15" customHeight="1" x14ac:dyDescent="0.25">
      <c r="C227" s="228"/>
      <c r="D227" s="228"/>
      <c r="E227" s="43"/>
      <c r="K227" s="88"/>
      <c r="L227" s="187"/>
      <c r="M227" s="141"/>
      <c r="N227" s="187"/>
      <c r="O227" s="43"/>
      <c r="W227" s="43"/>
    </row>
    <row r="228" spans="1:42" ht="15" customHeight="1" thickBot="1" x14ac:dyDescent="0.3">
      <c r="C228" s="228"/>
      <c r="E228" s="43"/>
      <c r="K228" s="88"/>
      <c r="L228" s="187"/>
      <c r="N228" s="187"/>
      <c r="W228" s="43"/>
    </row>
    <row r="229" spans="1:42" ht="15" customHeight="1" x14ac:dyDescent="0.25">
      <c r="A229" s="89">
        <v>242</v>
      </c>
      <c r="B229" s="32">
        <v>2242</v>
      </c>
      <c r="C229" s="224" t="s">
        <v>59</v>
      </c>
      <c r="D229" s="224"/>
      <c r="E229" s="91" t="str">
        <f t="shared" ref="E229:E236" si="130">CONCATENATE(C229,D229)</f>
        <v>6+</v>
      </c>
      <c r="F229" s="32" t="s">
        <v>134</v>
      </c>
      <c r="G229" s="32">
        <v>101</v>
      </c>
      <c r="H229" s="32" t="str">
        <f t="shared" ref="H229:H236" si="131">CONCATENATE(F229,"/",G229)</f>
        <v>XXX200/101</v>
      </c>
      <c r="I229" s="90" t="s">
        <v>64</v>
      </c>
      <c r="J229" s="90" t="s">
        <v>64</v>
      </c>
      <c r="K229" s="169">
        <v>0.26597222222222222</v>
      </c>
      <c r="L229" s="67">
        <v>0.26944444444444443</v>
      </c>
      <c r="M229" s="95" t="s">
        <v>21</v>
      </c>
      <c r="N229" s="67">
        <v>0.30555555555555552</v>
      </c>
      <c r="O229" s="95" t="s">
        <v>62</v>
      </c>
      <c r="P229" s="32" t="str">
        <f t="shared" ref="P229:P235" si="132">IF(M230=O229,"OK","POZOR")</f>
        <v>OK</v>
      </c>
      <c r="Q229" s="67">
        <f t="shared" ref="Q229:Q236" si="133">IF(ISNUMBER(G229),N229-L229,IF(F229="přejezd",N229-L229,0))</f>
        <v>3.6111111111111094E-2</v>
      </c>
      <c r="R229" s="67">
        <f t="shared" ref="R229:R236" si="134">IF(ISNUMBER(G229),L229-K229,0)</f>
        <v>3.4722222222222099E-3</v>
      </c>
      <c r="S229" s="67">
        <f t="shared" ref="S229:S236" si="135">Q229+R229</f>
        <v>3.9583333333333304E-2</v>
      </c>
      <c r="T229" s="67"/>
      <c r="U229" s="32">
        <v>38.1</v>
      </c>
      <c r="V229" s="32">
        <f>INDEX('Počty dní'!L:P,MATCH(E229,'Počty dní'!N:N,0),4)</f>
        <v>112</v>
      </c>
      <c r="W229" s="33">
        <f t="shared" ref="W229:W236" si="136">V229*U229</f>
        <v>4267.2</v>
      </c>
    </row>
    <row r="230" spans="1:42" ht="15" customHeight="1" x14ac:dyDescent="0.25">
      <c r="A230" s="96">
        <v>242</v>
      </c>
      <c r="B230" s="35">
        <v>2242</v>
      </c>
      <c r="C230" s="225" t="s">
        <v>59</v>
      </c>
      <c r="D230" s="225"/>
      <c r="E230" s="98" t="str">
        <f t="shared" si="130"/>
        <v>6+</v>
      </c>
      <c r="F230" s="34" t="s">
        <v>134</v>
      </c>
      <c r="G230" s="34">
        <v>102</v>
      </c>
      <c r="H230" s="34" t="str">
        <f t="shared" si="131"/>
        <v>XXX200/102</v>
      </c>
      <c r="I230" s="103" t="s">
        <v>64</v>
      </c>
      <c r="J230" s="103" t="s">
        <v>64</v>
      </c>
      <c r="K230" s="176">
        <v>0.3576388888888889</v>
      </c>
      <c r="L230" s="36">
        <v>0.36041666666666666</v>
      </c>
      <c r="M230" s="102" t="s">
        <v>62</v>
      </c>
      <c r="N230" s="36">
        <v>0.3972222222222222</v>
      </c>
      <c r="O230" s="102" t="s">
        <v>21</v>
      </c>
      <c r="P230" s="35" t="str">
        <f t="shared" si="132"/>
        <v>OK</v>
      </c>
      <c r="Q230" s="36">
        <f t="shared" si="133"/>
        <v>3.6805555555555536E-2</v>
      </c>
      <c r="R230" s="36">
        <f t="shared" si="134"/>
        <v>2.7777777777777679E-3</v>
      </c>
      <c r="S230" s="36">
        <f t="shared" si="135"/>
        <v>3.9583333333333304E-2</v>
      </c>
      <c r="T230" s="36">
        <f t="shared" ref="T230:T236" si="137">K230-N229</f>
        <v>5.208333333333337E-2</v>
      </c>
      <c r="U230" s="35">
        <v>38.1</v>
      </c>
      <c r="V230" s="35">
        <f>INDEX('Počty dní'!L:P,MATCH(E230,'Počty dní'!N:N,0),4)</f>
        <v>112</v>
      </c>
      <c r="W230" s="65">
        <f t="shared" si="136"/>
        <v>4267.2</v>
      </c>
    </row>
    <row r="231" spans="1:42" ht="15" customHeight="1" x14ac:dyDescent="0.25">
      <c r="A231" s="96">
        <v>242</v>
      </c>
      <c r="B231" s="35">
        <v>2242</v>
      </c>
      <c r="C231" s="225" t="s">
        <v>59</v>
      </c>
      <c r="D231" s="230"/>
      <c r="E231" s="98" t="str">
        <f t="shared" si="130"/>
        <v>6+</v>
      </c>
      <c r="F231" s="35" t="s">
        <v>123</v>
      </c>
      <c r="G231" s="35">
        <v>103</v>
      </c>
      <c r="H231" s="35" t="str">
        <f t="shared" si="131"/>
        <v>XXX150/103</v>
      </c>
      <c r="I231" s="97" t="s">
        <v>64</v>
      </c>
      <c r="J231" s="97" t="s">
        <v>64</v>
      </c>
      <c r="K231" s="99">
        <v>0.40069444444444446</v>
      </c>
      <c r="L231" s="138">
        <v>0.40416666666666662</v>
      </c>
      <c r="M231" s="35" t="s">
        <v>21</v>
      </c>
      <c r="N231" s="138">
        <v>0.43263888888888885</v>
      </c>
      <c r="O231" s="35" t="s">
        <v>34</v>
      </c>
      <c r="P231" s="35" t="str">
        <f t="shared" si="132"/>
        <v>OK</v>
      </c>
      <c r="Q231" s="36">
        <f t="shared" si="133"/>
        <v>2.8472222222222232E-2</v>
      </c>
      <c r="R231" s="36">
        <f t="shared" si="134"/>
        <v>3.4722222222221544E-3</v>
      </c>
      <c r="S231" s="36">
        <f t="shared" si="135"/>
        <v>3.1944444444444386E-2</v>
      </c>
      <c r="T231" s="36">
        <f t="shared" si="137"/>
        <v>3.4722222222222654E-3</v>
      </c>
      <c r="U231" s="35">
        <v>24.1</v>
      </c>
      <c r="V231" s="35">
        <f>INDEX('Počty dní'!L:P,MATCH(E231,'Počty dní'!N:N,0),4)</f>
        <v>112</v>
      </c>
      <c r="W231" s="65">
        <f t="shared" si="136"/>
        <v>2699.2000000000003</v>
      </c>
    </row>
    <row r="232" spans="1:42" ht="15" customHeight="1" x14ac:dyDescent="0.25">
      <c r="A232" s="96">
        <v>242</v>
      </c>
      <c r="B232" s="35">
        <v>2242</v>
      </c>
      <c r="C232" s="225" t="s">
        <v>59</v>
      </c>
      <c r="D232" s="230"/>
      <c r="E232" s="98" t="str">
        <f t="shared" si="130"/>
        <v>6+</v>
      </c>
      <c r="F232" s="35" t="s">
        <v>123</v>
      </c>
      <c r="G232" s="35">
        <v>106</v>
      </c>
      <c r="H232" s="35" t="str">
        <f t="shared" si="131"/>
        <v>XXX150/106</v>
      </c>
      <c r="I232" s="97" t="s">
        <v>64</v>
      </c>
      <c r="J232" s="97" t="s">
        <v>64</v>
      </c>
      <c r="K232" s="99">
        <v>0.48055555555555557</v>
      </c>
      <c r="L232" s="138">
        <v>0.4826388888888889</v>
      </c>
      <c r="M232" s="35" t="s">
        <v>34</v>
      </c>
      <c r="N232" s="138">
        <v>0.51250000000000007</v>
      </c>
      <c r="O232" s="35" t="s">
        <v>21</v>
      </c>
      <c r="P232" s="35" t="str">
        <f t="shared" si="132"/>
        <v>OK</v>
      </c>
      <c r="Q232" s="36">
        <f t="shared" si="133"/>
        <v>2.9861111111111172E-2</v>
      </c>
      <c r="R232" s="36">
        <f t="shared" si="134"/>
        <v>2.0833333333333259E-3</v>
      </c>
      <c r="S232" s="36">
        <f t="shared" si="135"/>
        <v>3.1944444444444497E-2</v>
      </c>
      <c r="T232" s="36">
        <f t="shared" si="137"/>
        <v>4.7916666666666718E-2</v>
      </c>
      <c r="U232" s="35">
        <v>24.1</v>
      </c>
      <c r="V232" s="35">
        <f>INDEX('Počty dní'!L:P,MATCH(E232,'Počty dní'!N:N,0),4)</f>
        <v>112</v>
      </c>
      <c r="W232" s="65">
        <f t="shared" si="136"/>
        <v>2699.2000000000003</v>
      </c>
    </row>
    <row r="233" spans="1:42" ht="15" customHeight="1" x14ac:dyDescent="0.25">
      <c r="A233" s="96">
        <v>242</v>
      </c>
      <c r="B233" s="35">
        <v>2242</v>
      </c>
      <c r="C233" s="225" t="s">
        <v>59</v>
      </c>
      <c r="D233" s="230"/>
      <c r="E233" s="98" t="str">
        <f t="shared" si="130"/>
        <v>6+</v>
      </c>
      <c r="F233" s="35" t="s">
        <v>123</v>
      </c>
      <c r="G233" s="35">
        <v>107</v>
      </c>
      <c r="H233" s="35" t="str">
        <f t="shared" si="131"/>
        <v>XXX150/107</v>
      </c>
      <c r="I233" s="97" t="s">
        <v>64</v>
      </c>
      <c r="J233" s="97" t="s">
        <v>64</v>
      </c>
      <c r="K233" s="99">
        <v>0.56736111111111109</v>
      </c>
      <c r="L233" s="138">
        <v>0.5708333333333333</v>
      </c>
      <c r="M233" s="35" t="s">
        <v>21</v>
      </c>
      <c r="N233" s="138">
        <v>0.59930555555555554</v>
      </c>
      <c r="O233" s="35" t="s">
        <v>34</v>
      </c>
      <c r="P233" s="35" t="str">
        <f t="shared" si="132"/>
        <v>OK</v>
      </c>
      <c r="Q233" s="36">
        <f t="shared" si="133"/>
        <v>2.8472222222222232E-2</v>
      </c>
      <c r="R233" s="36">
        <f t="shared" si="134"/>
        <v>3.4722222222222099E-3</v>
      </c>
      <c r="S233" s="36">
        <f t="shared" si="135"/>
        <v>3.1944444444444442E-2</v>
      </c>
      <c r="T233" s="36">
        <f t="shared" si="137"/>
        <v>5.4861111111111027E-2</v>
      </c>
      <c r="U233" s="35">
        <v>24.1</v>
      </c>
      <c r="V233" s="35">
        <f>INDEX('Počty dní'!L:P,MATCH(E233,'Počty dní'!N:N,0),4)</f>
        <v>112</v>
      </c>
      <c r="W233" s="65">
        <f t="shared" si="136"/>
        <v>2699.2000000000003</v>
      </c>
    </row>
    <row r="234" spans="1:42" ht="15" customHeight="1" x14ac:dyDescent="0.25">
      <c r="A234" s="96">
        <v>242</v>
      </c>
      <c r="B234" s="35">
        <v>2242</v>
      </c>
      <c r="C234" s="225" t="s">
        <v>59</v>
      </c>
      <c r="D234" s="230"/>
      <c r="E234" s="98" t="str">
        <f t="shared" si="130"/>
        <v>6+</v>
      </c>
      <c r="F234" s="35" t="s">
        <v>123</v>
      </c>
      <c r="G234" s="35">
        <v>110</v>
      </c>
      <c r="H234" s="35" t="str">
        <f t="shared" si="131"/>
        <v>XXX150/110</v>
      </c>
      <c r="I234" s="97" t="s">
        <v>64</v>
      </c>
      <c r="J234" s="97" t="s">
        <v>64</v>
      </c>
      <c r="K234" s="99">
        <v>0.64722222222222225</v>
      </c>
      <c r="L234" s="138">
        <v>0.64930555555555558</v>
      </c>
      <c r="M234" s="35" t="s">
        <v>34</v>
      </c>
      <c r="N234" s="138">
        <v>0.6791666666666667</v>
      </c>
      <c r="O234" s="35" t="s">
        <v>21</v>
      </c>
      <c r="P234" s="35" t="str">
        <f t="shared" si="132"/>
        <v>OK</v>
      </c>
      <c r="Q234" s="36">
        <f t="shared" si="133"/>
        <v>2.9861111111111116E-2</v>
      </c>
      <c r="R234" s="36">
        <f t="shared" si="134"/>
        <v>2.0833333333333259E-3</v>
      </c>
      <c r="S234" s="36">
        <f t="shared" si="135"/>
        <v>3.1944444444444442E-2</v>
      </c>
      <c r="T234" s="36">
        <f t="shared" si="137"/>
        <v>4.7916666666666718E-2</v>
      </c>
      <c r="U234" s="35">
        <v>24.1</v>
      </c>
      <c r="V234" s="35">
        <f>INDEX('Počty dní'!L:P,MATCH(E234,'Počty dní'!N:N,0),4)</f>
        <v>112</v>
      </c>
      <c r="W234" s="65">
        <f t="shared" si="136"/>
        <v>2699.2000000000003</v>
      </c>
    </row>
    <row r="235" spans="1:42" ht="15" customHeight="1" x14ac:dyDescent="0.25">
      <c r="A235" s="96">
        <v>242</v>
      </c>
      <c r="B235" s="35">
        <v>2242</v>
      </c>
      <c r="C235" s="225" t="s">
        <v>58</v>
      </c>
      <c r="D235" s="225"/>
      <c r="E235" s="98" t="str">
        <f t="shared" si="130"/>
        <v>+</v>
      </c>
      <c r="F235" s="35" t="s">
        <v>134</v>
      </c>
      <c r="G235" s="35">
        <v>107</v>
      </c>
      <c r="H235" s="35" t="str">
        <f t="shared" si="131"/>
        <v>XXX200/107</v>
      </c>
      <c r="I235" s="97" t="s">
        <v>64</v>
      </c>
      <c r="J235" s="97" t="s">
        <v>64</v>
      </c>
      <c r="K235" s="99">
        <v>0.68263888888888891</v>
      </c>
      <c r="L235" s="138">
        <v>0.68611111111111101</v>
      </c>
      <c r="M235" s="102" t="s">
        <v>21</v>
      </c>
      <c r="N235" s="138">
        <v>0.72222222222222221</v>
      </c>
      <c r="O235" s="102" t="s">
        <v>62</v>
      </c>
      <c r="P235" s="35" t="str">
        <f t="shared" si="132"/>
        <v>OK</v>
      </c>
      <c r="Q235" s="36">
        <f t="shared" si="133"/>
        <v>3.6111111111111205E-2</v>
      </c>
      <c r="R235" s="36">
        <f t="shared" si="134"/>
        <v>3.4722222222220989E-3</v>
      </c>
      <c r="S235" s="36">
        <f t="shared" si="135"/>
        <v>3.9583333333333304E-2</v>
      </c>
      <c r="T235" s="36">
        <f t="shared" si="137"/>
        <v>3.4722222222222099E-3</v>
      </c>
      <c r="U235" s="35">
        <v>38.1</v>
      </c>
      <c r="V235" s="35">
        <f>INDEX('Počty dní'!L:P,MATCH(E235,'Počty dní'!N:N,0),4)</f>
        <v>60</v>
      </c>
      <c r="W235" s="65">
        <f t="shared" si="136"/>
        <v>2286</v>
      </c>
    </row>
    <row r="236" spans="1:42" ht="15" customHeight="1" thickBot="1" x14ac:dyDescent="0.3">
      <c r="A236" s="108">
        <v>242</v>
      </c>
      <c r="B236" s="37">
        <v>2242</v>
      </c>
      <c r="C236" s="226" t="s">
        <v>58</v>
      </c>
      <c r="D236" s="226"/>
      <c r="E236" s="110" t="str">
        <f t="shared" si="130"/>
        <v>+</v>
      </c>
      <c r="F236" s="37" t="s">
        <v>134</v>
      </c>
      <c r="G236" s="37">
        <v>108</v>
      </c>
      <c r="H236" s="37" t="str">
        <f t="shared" si="131"/>
        <v>XXX200/108</v>
      </c>
      <c r="I236" s="109" t="s">
        <v>64</v>
      </c>
      <c r="J236" s="109" t="s">
        <v>64</v>
      </c>
      <c r="K236" s="111">
        <v>0.77430555555555547</v>
      </c>
      <c r="L236" s="219">
        <v>0.77708333333333324</v>
      </c>
      <c r="M236" s="113" t="s">
        <v>62</v>
      </c>
      <c r="N236" s="219">
        <v>0.81388888888888899</v>
      </c>
      <c r="O236" s="113" t="s">
        <v>21</v>
      </c>
      <c r="P236" s="240"/>
      <c r="Q236" s="68">
        <f t="shared" si="133"/>
        <v>3.6805555555555758E-2</v>
      </c>
      <c r="R236" s="68">
        <f t="shared" si="134"/>
        <v>2.7777777777777679E-3</v>
      </c>
      <c r="S236" s="68">
        <f t="shared" si="135"/>
        <v>3.9583333333333526E-2</v>
      </c>
      <c r="T236" s="68">
        <f t="shared" si="137"/>
        <v>5.2083333333333259E-2</v>
      </c>
      <c r="U236" s="37">
        <v>38.1</v>
      </c>
      <c r="V236" s="37">
        <f>INDEX('Počty dní'!L:P,MATCH(E236,'Počty dní'!N:N,0),4)</f>
        <v>60</v>
      </c>
      <c r="W236" s="69">
        <f t="shared" si="136"/>
        <v>2286</v>
      </c>
    </row>
    <row r="237" spans="1:42" ht="15" customHeight="1" thickBot="1" x14ac:dyDescent="0.3">
      <c r="A237" s="115" t="str">
        <f ca="1">CONCATENATE(INDIRECT("R[-3]C[0]",FALSE),"celkem")</f>
        <v>242celkem</v>
      </c>
      <c r="B237" s="70"/>
      <c r="C237" s="70" t="str">
        <f ca="1">INDIRECT("R[-1]C[12]",FALSE)</f>
        <v>Žďár n.Sáz.,,aut.nádr.</v>
      </c>
      <c r="D237" s="80"/>
      <c r="E237" s="70"/>
      <c r="F237" s="80"/>
      <c r="G237" s="70"/>
      <c r="H237" s="116"/>
      <c r="I237" s="117"/>
      <c r="J237" s="118" t="str">
        <f ca="1">INDIRECT("R[-3]C[0]",FALSE)</f>
        <v>V</v>
      </c>
      <c r="K237" s="119"/>
      <c r="L237" s="227"/>
      <c r="M237" s="121"/>
      <c r="N237" s="227"/>
      <c r="O237" s="122"/>
      <c r="P237" s="70"/>
      <c r="Q237" s="78">
        <f>SUM(Q229:Q236)</f>
        <v>0.26250000000000034</v>
      </c>
      <c r="R237" s="71">
        <f>SUM(R229:R236)</f>
        <v>2.3611111111110861E-2</v>
      </c>
      <c r="S237" s="71">
        <f>SUM(S229:S236)</f>
        <v>0.2861111111111112</v>
      </c>
      <c r="T237" s="71">
        <f>SUM(T229:T236)</f>
        <v>0.26180555555555557</v>
      </c>
      <c r="U237" s="72">
        <f>SUM(U229:U236)</f>
        <v>248.79999999999998</v>
      </c>
      <c r="V237" s="73"/>
      <c r="W237" s="74">
        <f>SUM(W229:W236)</f>
        <v>23903.200000000001</v>
      </c>
    </row>
    <row r="238" spans="1:42" ht="15" customHeight="1" x14ac:dyDescent="0.25">
      <c r="A238" s="123"/>
      <c r="C238" s="28"/>
      <c r="D238" s="28"/>
      <c r="F238" s="29"/>
      <c r="G238" s="29"/>
      <c r="H238" s="29"/>
      <c r="K238" s="29"/>
      <c r="M238" s="29"/>
      <c r="O238" s="29"/>
      <c r="P238" s="29"/>
      <c r="Q238" s="39"/>
      <c r="R238" s="40"/>
      <c r="S238" s="40"/>
      <c r="T238" s="40"/>
      <c r="U238" s="41"/>
      <c r="W238" s="41"/>
    </row>
    <row r="239" spans="1:42" customFormat="1" thickBot="1" x14ac:dyDescent="0.35">
      <c r="A239" s="28"/>
      <c r="B239" s="28"/>
      <c r="C239" s="166"/>
      <c r="D239" s="28"/>
      <c r="E239" s="28"/>
      <c r="F239" s="28"/>
      <c r="G239" s="28"/>
      <c r="H239" s="28"/>
      <c r="I239" s="29"/>
      <c r="J239" s="29"/>
      <c r="K239" s="8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AM239" s="28"/>
      <c r="AN239" s="28"/>
      <c r="AO239" s="28"/>
      <c r="AP239" s="28"/>
    </row>
    <row r="240" spans="1:42" ht="15" customHeight="1" x14ac:dyDescent="0.25">
      <c r="A240" s="89">
        <v>248</v>
      </c>
      <c r="B240" s="32">
        <v>2248</v>
      </c>
      <c r="C240" s="224" t="s">
        <v>59</v>
      </c>
      <c r="D240" s="224"/>
      <c r="E240" s="91" t="str">
        <f t="shared" ref="E240:E249" si="138">CONCATENATE(C240,D240)</f>
        <v>6+</v>
      </c>
      <c r="F240" s="32" t="s">
        <v>108</v>
      </c>
      <c r="G240" s="32">
        <v>102</v>
      </c>
      <c r="H240" s="32" t="str">
        <f t="shared" ref="H240:H249" si="139">CONCATENATE(F240,"/",G240)</f>
        <v>XXX117/102</v>
      </c>
      <c r="I240" s="90" t="s">
        <v>65</v>
      </c>
      <c r="J240" s="90" t="s">
        <v>64</v>
      </c>
      <c r="K240" s="92">
        <v>0.27083333333333331</v>
      </c>
      <c r="L240" s="146">
        <v>0.2722222222222222</v>
      </c>
      <c r="M240" s="232" t="s">
        <v>43</v>
      </c>
      <c r="N240" s="146">
        <v>0.30763888888888891</v>
      </c>
      <c r="O240" s="95" t="s">
        <v>21</v>
      </c>
      <c r="P240" s="32" t="str">
        <f t="shared" ref="P240:P248" si="140">IF(M241=O240,"OK","POZOR")</f>
        <v>OK</v>
      </c>
      <c r="Q240" s="67">
        <f t="shared" ref="Q240:Q249" si="141">IF(ISNUMBER(G240),N240-L240,IF(F240="přejezd",N240-L240,0))</f>
        <v>3.5416666666666707E-2</v>
      </c>
      <c r="R240" s="67">
        <f t="shared" ref="R240:R249" si="142">IF(ISNUMBER(G240),L240-K240,0)</f>
        <v>1.388888888888884E-3</v>
      </c>
      <c r="S240" s="67">
        <f t="shared" ref="S240:S249" si="143">Q240+R240</f>
        <v>3.6805555555555591E-2</v>
      </c>
      <c r="T240" s="67"/>
      <c r="U240" s="32">
        <v>31.6</v>
      </c>
      <c r="V240" s="32">
        <f>INDEX('Počty dní'!L:P,MATCH(E240,'Počty dní'!N:N,0),4)</f>
        <v>112</v>
      </c>
      <c r="W240" s="33">
        <f t="shared" ref="W240:W249" si="144">V240*U240</f>
        <v>3539.2000000000003</v>
      </c>
    </row>
    <row r="241" spans="1:38" ht="15" customHeight="1" x14ac:dyDescent="0.25">
      <c r="A241" s="171">
        <v>248</v>
      </c>
      <c r="B241" s="35">
        <v>2248</v>
      </c>
      <c r="C241" s="225" t="s">
        <v>59</v>
      </c>
      <c r="D241" s="225"/>
      <c r="E241" s="98" t="str">
        <f t="shared" si="138"/>
        <v>6+</v>
      </c>
      <c r="F241" s="35" t="s">
        <v>108</v>
      </c>
      <c r="G241" s="35">
        <v>101</v>
      </c>
      <c r="H241" s="35" t="str">
        <f t="shared" si="139"/>
        <v>XXX117/101</v>
      </c>
      <c r="I241" s="97" t="s">
        <v>65</v>
      </c>
      <c r="J241" s="97" t="s">
        <v>64</v>
      </c>
      <c r="K241" s="99">
        <v>0.35625000000000001</v>
      </c>
      <c r="L241" s="138">
        <v>0.35902777777777778</v>
      </c>
      <c r="M241" s="102" t="s">
        <v>21</v>
      </c>
      <c r="N241" s="138">
        <v>0.39374999999999999</v>
      </c>
      <c r="O241" s="233" t="s">
        <v>43</v>
      </c>
      <c r="P241" s="35" t="str">
        <f t="shared" si="140"/>
        <v>OK</v>
      </c>
      <c r="Q241" s="36">
        <f t="shared" si="141"/>
        <v>3.472222222222221E-2</v>
      </c>
      <c r="R241" s="36">
        <f t="shared" si="142"/>
        <v>2.7777777777777679E-3</v>
      </c>
      <c r="S241" s="36">
        <f t="shared" si="143"/>
        <v>3.7499999999999978E-2</v>
      </c>
      <c r="T241" s="36">
        <f t="shared" ref="T241:T249" si="145">K241-N240</f>
        <v>4.8611111111111105E-2</v>
      </c>
      <c r="U241" s="35">
        <v>31.6</v>
      </c>
      <c r="V241" s="35">
        <f>INDEX('Počty dní'!L:P,MATCH(E241,'Počty dní'!N:N,0),4)</f>
        <v>112</v>
      </c>
      <c r="W241" s="65">
        <f t="shared" si="144"/>
        <v>3539.2000000000003</v>
      </c>
    </row>
    <row r="242" spans="1:38" ht="15" customHeight="1" x14ac:dyDescent="0.25">
      <c r="A242" s="171">
        <v>248</v>
      </c>
      <c r="B242" s="35">
        <v>2248</v>
      </c>
      <c r="C242" s="225" t="s">
        <v>59</v>
      </c>
      <c r="D242" s="225"/>
      <c r="E242" s="98" t="str">
        <f t="shared" si="138"/>
        <v>6+</v>
      </c>
      <c r="F242" s="35" t="s">
        <v>108</v>
      </c>
      <c r="G242" s="35">
        <v>104</v>
      </c>
      <c r="H242" s="35" t="str">
        <f t="shared" si="139"/>
        <v>XXX117/104</v>
      </c>
      <c r="I242" s="97" t="s">
        <v>65</v>
      </c>
      <c r="J242" s="97" t="s">
        <v>64</v>
      </c>
      <c r="K242" s="99">
        <v>0.4375</v>
      </c>
      <c r="L242" s="138">
        <v>0.43888888888888888</v>
      </c>
      <c r="M242" s="233" t="s">
        <v>43</v>
      </c>
      <c r="N242" s="138">
        <v>0.47430555555555554</v>
      </c>
      <c r="O242" s="102" t="s">
        <v>21</v>
      </c>
      <c r="P242" s="35" t="str">
        <f t="shared" si="140"/>
        <v>OK</v>
      </c>
      <c r="Q242" s="36">
        <f t="shared" si="141"/>
        <v>3.5416666666666652E-2</v>
      </c>
      <c r="R242" s="36">
        <f t="shared" si="142"/>
        <v>1.388888888888884E-3</v>
      </c>
      <c r="S242" s="36">
        <f t="shared" si="143"/>
        <v>3.6805555555555536E-2</v>
      </c>
      <c r="T242" s="36">
        <f t="shared" si="145"/>
        <v>4.3750000000000011E-2</v>
      </c>
      <c r="U242" s="35">
        <v>31.6</v>
      </c>
      <c r="V242" s="35">
        <f>INDEX('Počty dní'!L:P,MATCH(E242,'Počty dní'!N:N,0),4)</f>
        <v>112</v>
      </c>
      <c r="W242" s="65">
        <f t="shared" si="144"/>
        <v>3539.2000000000003</v>
      </c>
    </row>
    <row r="243" spans="1:38" ht="15" customHeight="1" x14ac:dyDescent="0.25">
      <c r="A243" s="171">
        <v>248</v>
      </c>
      <c r="B243" s="35">
        <v>2248</v>
      </c>
      <c r="C243" s="225" t="s">
        <v>59</v>
      </c>
      <c r="D243" s="225"/>
      <c r="E243" s="98" t="str">
        <f t="shared" si="138"/>
        <v>6+</v>
      </c>
      <c r="F243" s="35" t="s">
        <v>108</v>
      </c>
      <c r="G243" s="35">
        <v>103</v>
      </c>
      <c r="H243" s="35" t="str">
        <f t="shared" si="139"/>
        <v>XXX117/103</v>
      </c>
      <c r="I243" s="97" t="s">
        <v>65</v>
      </c>
      <c r="J243" s="97" t="s">
        <v>64</v>
      </c>
      <c r="K243" s="99">
        <v>0.5229166666666667</v>
      </c>
      <c r="L243" s="138">
        <v>0.52569444444444446</v>
      </c>
      <c r="M243" s="102" t="s">
        <v>21</v>
      </c>
      <c r="N243" s="138">
        <v>0.56041666666666667</v>
      </c>
      <c r="O243" s="233" t="s">
        <v>43</v>
      </c>
      <c r="P243" s="35" t="str">
        <f t="shared" si="140"/>
        <v>OK</v>
      </c>
      <c r="Q243" s="36">
        <f t="shared" si="141"/>
        <v>3.472222222222221E-2</v>
      </c>
      <c r="R243" s="36">
        <f t="shared" si="142"/>
        <v>2.7777777777777679E-3</v>
      </c>
      <c r="S243" s="36">
        <f t="shared" si="143"/>
        <v>3.7499999999999978E-2</v>
      </c>
      <c r="T243" s="36">
        <f t="shared" si="145"/>
        <v>4.861111111111116E-2</v>
      </c>
      <c r="U243" s="35">
        <v>31.6</v>
      </c>
      <c r="V243" s="35">
        <f>INDEX('Počty dní'!L:P,MATCH(E243,'Počty dní'!N:N,0),4)</f>
        <v>112</v>
      </c>
      <c r="W243" s="65">
        <f t="shared" si="144"/>
        <v>3539.2000000000003</v>
      </c>
    </row>
    <row r="244" spans="1:38" ht="15" customHeight="1" x14ac:dyDescent="0.25">
      <c r="A244" s="171">
        <v>248</v>
      </c>
      <c r="B244" s="35">
        <v>2248</v>
      </c>
      <c r="C244" s="225" t="s">
        <v>59</v>
      </c>
      <c r="D244" s="225"/>
      <c r="E244" s="98" t="str">
        <f t="shared" si="138"/>
        <v>6+</v>
      </c>
      <c r="F244" s="35" t="s">
        <v>108</v>
      </c>
      <c r="G244" s="35">
        <v>106</v>
      </c>
      <c r="H244" s="35" t="str">
        <f t="shared" si="139"/>
        <v>XXX117/106</v>
      </c>
      <c r="I244" s="97" t="s">
        <v>64</v>
      </c>
      <c r="J244" s="97" t="s">
        <v>64</v>
      </c>
      <c r="K244" s="99">
        <v>0.60416666666666663</v>
      </c>
      <c r="L244" s="138">
        <v>0.60555555555555551</v>
      </c>
      <c r="M244" s="233" t="s">
        <v>43</v>
      </c>
      <c r="N244" s="138">
        <v>0.64097222222222217</v>
      </c>
      <c r="O244" s="102" t="s">
        <v>21</v>
      </c>
      <c r="P244" s="35" t="str">
        <f t="shared" si="140"/>
        <v>OK</v>
      </c>
      <c r="Q244" s="36">
        <f t="shared" si="141"/>
        <v>3.5416666666666652E-2</v>
      </c>
      <c r="R244" s="36">
        <f t="shared" si="142"/>
        <v>1.388888888888884E-3</v>
      </c>
      <c r="S244" s="36">
        <f t="shared" si="143"/>
        <v>3.6805555555555536E-2</v>
      </c>
      <c r="T244" s="36">
        <f t="shared" si="145"/>
        <v>4.3749999999999956E-2</v>
      </c>
      <c r="U244" s="35">
        <v>31.6</v>
      </c>
      <c r="V244" s="35">
        <f>INDEX('Počty dní'!L:P,MATCH(E244,'Počty dní'!N:N,0),4)</f>
        <v>112</v>
      </c>
      <c r="W244" s="65">
        <f t="shared" si="144"/>
        <v>3539.2000000000003</v>
      </c>
    </row>
    <row r="245" spans="1:38" ht="15" customHeight="1" x14ac:dyDescent="0.25">
      <c r="A245" s="171">
        <v>248</v>
      </c>
      <c r="B245" s="35">
        <v>2248</v>
      </c>
      <c r="C245" s="225" t="s">
        <v>59</v>
      </c>
      <c r="D245" s="230"/>
      <c r="E245" s="98" t="str">
        <f>CONCATENATE(C245,D245)</f>
        <v>6+</v>
      </c>
      <c r="F245" s="35" t="s">
        <v>124</v>
      </c>
      <c r="G245" s="35">
        <v>105</v>
      </c>
      <c r="H245" s="35" t="str">
        <f>CONCATENATE(F245,"/",G245)</f>
        <v>XXX151/105</v>
      </c>
      <c r="I245" s="103" t="s">
        <v>65</v>
      </c>
      <c r="J245" s="97" t="s">
        <v>64</v>
      </c>
      <c r="K245" s="99">
        <v>0.65138888888888891</v>
      </c>
      <c r="L245" s="138">
        <v>0.65277777777777779</v>
      </c>
      <c r="M245" s="35" t="s">
        <v>21</v>
      </c>
      <c r="N245" s="138">
        <v>0.66527777777777775</v>
      </c>
      <c r="O245" s="35" t="s">
        <v>49</v>
      </c>
      <c r="P245" s="35" t="str">
        <f t="shared" si="140"/>
        <v>OK</v>
      </c>
      <c r="Q245" s="36">
        <f t="shared" si="141"/>
        <v>1.2499999999999956E-2</v>
      </c>
      <c r="R245" s="36">
        <f t="shared" si="142"/>
        <v>1.388888888888884E-3</v>
      </c>
      <c r="S245" s="36">
        <f t="shared" si="143"/>
        <v>1.388888888888884E-2</v>
      </c>
      <c r="T245" s="36">
        <f t="shared" si="145"/>
        <v>1.0416666666666741E-2</v>
      </c>
      <c r="U245" s="35">
        <v>7.4</v>
      </c>
      <c r="V245" s="35">
        <f>INDEX('Počty dní'!L:P,MATCH(E245,'Počty dní'!N:N,0),4)</f>
        <v>112</v>
      </c>
      <c r="W245" s="65">
        <f>V245*U245</f>
        <v>828.80000000000007</v>
      </c>
    </row>
    <row r="246" spans="1:38" ht="15" customHeight="1" x14ac:dyDescent="0.25">
      <c r="A246" s="171">
        <v>248</v>
      </c>
      <c r="B246" s="35">
        <v>2248</v>
      </c>
      <c r="C246" s="225" t="s">
        <v>59</v>
      </c>
      <c r="D246" s="230"/>
      <c r="E246" s="98" t="str">
        <f>CONCATENATE(C246,D246)</f>
        <v>6+</v>
      </c>
      <c r="F246" s="35" t="s">
        <v>124</v>
      </c>
      <c r="G246" s="35">
        <v>106</v>
      </c>
      <c r="H246" s="35" t="str">
        <f>CONCATENATE(F246,"/",G246)</f>
        <v>XXX151/106</v>
      </c>
      <c r="I246" s="103" t="s">
        <v>65</v>
      </c>
      <c r="J246" s="97" t="s">
        <v>64</v>
      </c>
      <c r="K246" s="99">
        <v>0.66527777777777775</v>
      </c>
      <c r="L246" s="138">
        <v>0.66666666666666663</v>
      </c>
      <c r="M246" s="35" t="s">
        <v>49</v>
      </c>
      <c r="N246" s="138">
        <v>0.6791666666666667</v>
      </c>
      <c r="O246" s="35" t="s">
        <v>21</v>
      </c>
      <c r="P246" s="35" t="str">
        <f t="shared" si="140"/>
        <v>OK</v>
      </c>
      <c r="Q246" s="36">
        <f t="shared" si="141"/>
        <v>1.2500000000000067E-2</v>
      </c>
      <c r="R246" s="36">
        <f t="shared" si="142"/>
        <v>1.388888888888884E-3</v>
      </c>
      <c r="S246" s="36">
        <f t="shared" si="143"/>
        <v>1.3888888888888951E-2</v>
      </c>
      <c r="T246" s="36">
        <f t="shared" si="145"/>
        <v>0</v>
      </c>
      <c r="U246" s="35">
        <v>7.4</v>
      </c>
      <c r="V246" s="35">
        <f>INDEX('Počty dní'!L:P,MATCH(E246,'Počty dní'!N:N,0),4)</f>
        <v>112</v>
      </c>
      <c r="W246" s="65">
        <f>V246*U246</f>
        <v>828.80000000000007</v>
      </c>
    </row>
    <row r="247" spans="1:38" ht="15" customHeight="1" x14ac:dyDescent="0.25">
      <c r="A247" s="171">
        <v>248</v>
      </c>
      <c r="B247" s="35">
        <v>2248</v>
      </c>
      <c r="C247" s="225" t="s">
        <v>59</v>
      </c>
      <c r="D247" s="225"/>
      <c r="E247" s="98" t="str">
        <f t="shared" si="138"/>
        <v>6+</v>
      </c>
      <c r="F247" s="35" t="s">
        <v>108</v>
      </c>
      <c r="G247" s="35">
        <v>105</v>
      </c>
      <c r="H247" s="35" t="str">
        <f t="shared" si="139"/>
        <v>XXX117/105</v>
      </c>
      <c r="I247" s="97" t="s">
        <v>64</v>
      </c>
      <c r="J247" s="97" t="s">
        <v>64</v>
      </c>
      <c r="K247" s="99">
        <v>0.68958333333333333</v>
      </c>
      <c r="L247" s="138">
        <v>0.69236111111111109</v>
      </c>
      <c r="M247" s="102" t="s">
        <v>21</v>
      </c>
      <c r="N247" s="138">
        <v>0.7270833333333333</v>
      </c>
      <c r="O247" s="233" t="s">
        <v>43</v>
      </c>
      <c r="P247" s="35" t="str">
        <f t="shared" si="140"/>
        <v>OK</v>
      </c>
      <c r="Q247" s="36">
        <f t="shared" si="141"/>
        <v>3.472222222222221E-2</v>
      </c>
      <c r="R247" s="36">
        <f t="shared" si="142"/>
        <v>2.7777777777777679E-3</v>
      </c>
      <c r="S247" s="36">
        <f t="shared" si="143"/>
        <v>3.7499999999999978E-2</v>
      </c>
      <c r="T247" s="36">
        <f t="shared" si="145"/>
        <v>1.041666666666663E-2</v>
      </c>
      <c r="U247" s="35">
        <v>31.6</v>
      </c>
      <c r="V247" s="35">
        <f>INDEX('Počty dní'!L:P,MATCH(E247,'Počty dní'!N:N,0),4)</f>
        <v>112</v>
      </c>
      <c r="W247" s="65">
        <f t="shared" si="144"/>
        <v>3539.2000000000003</v>
      </c>
    </row>
    <row r="248" spans="1:38" ht="15" customHeight="1" x14ac:dyDescent="0.25">
      <c r="A248" s="171">
        <v>248</v>
      </c>
      <c r="B248" s="35">
        <v>2248</v>
      </c>
      <c r="C248" s="225" t="s">
        <v>59</v>
      </c>
      <c r="D248" s="225"/>
      <c r="E248" s="98" t="str">
        <f t="shared" si="138"/>
        <v>6+</v>
      </c>
      <c r="F248" s="35" t="s">
        <v>108</v>
      </c>
      <c r="G248" s="35">
        <v>108</v>
      </c>
      <c r="H248" s="35" t="str">
        <f t="shared" si="139"/>
        <v>XXX117/108</v>
      </c>
      <c r="I248" s="97" t="s">
        <v>65</v>
      </c>
      <c r="J248" s="97" t="s">
        <v>64</v>
      </c>
      <c r="K248" s="99">
        <v>0.77083333333333337</v>
      </c>
      <c r="L248" s="138">
        <v>0.77222222222222225</v>
      </c>
      <c r="M248" s="233" t="s">
        <v>43</v>
      </c>
      <c r="N248" s="138">
        <v>0.80763888888888891</v>
      </c>
      <c r="O248" s="102" t="s">
        <v>21</v>
      </c>
      <c r="P248" s="35" t="str">
        <f t="shared" si="140"/>
        <v>OK</v>
      </c>
      <c r="Q248" s="36">
        <f t="shared" si="141"/>
        <v>3.5416666666666652E-2</v>
      </c>
      <c r="R248" s="36">
        <f t="shared" si="142"/>
        <v>1.388888888888884E-3</v>
      </c>
      <c r="S248" s="36">
        <f t="shared" si="143"/>
        <v>3.6805555555555536E-2</v>
      </c>
      <c r="T248" s="36">
        <f t="shared" si="145"/>
        <v>4.3750000000000067E-2</v>
      </c>
      <c r="U248" s="35">
        <v>31.6</v>
      </c>
      <c r="V248" s="35">
        <f>INDEX('Počty dní'!L:P,MATCH(E248,'Počty dní'!N:N,0),4)</f>
        <v>112</v>
      </c>
      <c r="W248" s="65">
        <f t="shared" si="144"/>
        <v>3539.2000000000003</v>
      </c>
    </row>
    <row r="249" spans="1:38" ht="15" customHeight="1" thickBot="1" x14ac:dyDescent="0.3">
      <c r="A249" s="172">
        <v>248</v>
      </c>
      <c r="B249" s="37">
        <v>2248</v>
      </c>
      <c r="C249" s="226" t="s">
        <v>59</v>
      </c>
      <c r="D249" s="226"/>
      <c r="E249" s="110" t="str">
        <f t="shared" si="138"/>
        <v>6+</v>
      </c>
      <c r="F249" s="37" t="s">
        <v>108</v>
      </c>
      <c r="G249" s="37">
        <v>107</v>
      </c>
      <c r="H249" s="37" t="str">
        <f t="shared" si="139"/>
        <v>XXX117/107</v>
      </c>
      <c r="I249" s="109" t="s">
        <v>65</v>
      </c>
      <c r="J249" s="109" t="s">
        <v>64</v>
      </c>
      <c r="K249" s="111">
        <v>0.81458333333333333</v>
      </c>
      <c r="L249" s="219">
        <v>0.81736111111111109</v>
      </c>
      <c r="M249" s="113" t="s">
        <v>21</v>
      </c>
      <c r="N249" s="219">
        <v>0.8520833333333333</v>
      </c>
      <c r="O249" s="113" t="s">
        <v>43</v>
      </c>
      <c r="P249" s="240"/>
      <c r="Q249" s="68">
        <f t="shared" si="141"/>
        <v>3.472222222222221E-2</v>
      </c>
      <c r="R249" s="68">
        <f t="shared" si="142"/>
        <v>2.7777777777777679E-3</v>
      </c>
      <c r="S249" s="68">
        <f t="shared" si="143"/>
        <v>3.7499999999999978E-2</v>
      </c>
      <c r="T249" s="68">
        <f t="shared" si="145"/>
        <v>6.9444444444444198E-3</v>
      </c>
      <c r="U249" s="37">
        <v>31.6</v>
      </c>
      <c r="V249" s="37">
        <f>INDEX('Počty dní'!L:P,MATCH(E249,'Počty dní'!N:N,0),4)</f>
        <v>112</v>
      </c>
      <c r="W249" s="69">
        <f t="shared" si="144"/>
        <v>3539.2000000000003</v>
      </c>
    </row>
    <row r="250" spans="1:38" ht="15" customHeight="1" thickBot="1" x14ac:dyDescent="0.3">
      <c r="A250" s="115" t="str">
        <f ca="1">CONCATENATE(INDIRECT("R[-3]C[0]",FALSE),"celkem")</f>
        <v>248celkem</v>
      </c>
      <c r="B250" s="70"/>
      <c r="C250" s="70" t="str">
        <f ca="1">INDIRECT("R[-1]C[12]",FALSE)</f>
        <v>Velké Meziříčí,,aut.nádr.</v>
      </c>
      <c r="D250" s="80"/>
      <c r="E250" s="70"/>
      <c r="F250" s="80"/>
      <c r="G250" s="70"/>
      <c r="H250" s="116"/>
      <c r="I250" s="117"/>
      <c r="J250" s="118" t="str">
        <f ca="1">INDIRECT("R[-3]C[0]",FALSE)</f>
        <v>V</v>
      </c>
      <c r="K250" s="119"/>
      <c r="L250" s="227"/>
      <c r="M250" s="121"/>
      <c r="N250" s="227"/>
      <c r="O250" s="122"/>
      <c r="P250" s="70"/>
      <c r="Q250" s="78">
        <f>SUM(Q240:Q249)</f>
        <v>0.30555555555555552</v>
      </c>
      <c r="R250" s="71">
        <f>SUM(R240:R249)</f>
        <v>1.9444444444444375E-2</v>
      </c>
      <c r="S250" s="71">
        <f>SUM(S240:S249)</f>
        <v>0.3249999999999999</v>
      </c>
      <c r="T250" s="71">
        <f>SUM(T240:T249)</f>
        <v>0.25625000000000009</v>
      </c>
      <c r="U250" s="72">
        <f>SUM(U240:U249)</f>
        <v>267.60000000000002</v>
      </c>
      <c r="V250" s="73"/>
      <c r="W250" s="74">
        <f>SUM(W240:W249)</f>
        <v>29971.200000000001</v>
      </c>
    </row>
    <row r="251" spans="1:38" ht="15" customHeight="1" x14ac:dyDescent="0.25">
      <c r="C251" s="228"/>
      <c r="D251" s="228"/>
      <c r="E251" s="43"/>
      <c r="K251" s="88"/>
      <c r="L251" s="187"/>
      <c r="M251" s="141"/>
      <c r="N251" s="187"/>
      <c r="O251" s="43"/>
      <c r="W251" s="43"/>
    </row>
    <row r="252" spans="1:38" ht="15" customHeight="1" x14ac:dyDescent="0.3">
      <c r="A252" s="123"/>
      <c r="C252" s="28"/>
      <c r="D252" s="28"/>
      <c r="F252" s="29"/>
      <c r="G252" s="29"/>
      <c r="H252" s="29"/>
      <c r="K252" s="29"/>
      <c r="M252" s="29"/>
      <c r="O252" s="29"/>
      <c r="P252" s="29"/>
      <c r="Q252" s="39"/>
      <c r="R252" s="40"/>
      <c r="S252" s="40"/>
      <c r="T252" s="40"/>
      <c r="U252" s="41"/>
      <c r="W252" s="41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</row>
    <row r="253" spans="1:38" ht="15" customHeight="1" x14ac:dyDescent="0.3">
      <c r="A253" s="38" t="s">
        <v>145</v>
      </c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</row>
    <row r="254" spans="1:38" ht="15" customHeight="1" x14ac:dyDescent="0.3">
      <c r="A254" s="239" t="s">
        <v>70</v>
      </c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</row>
    <row r="255" spans="1:38" ht="15" customHeight="1" x14ac:dyDescent="0.3">
      <c r="A255" s="239" t="str">
        <f t="shared" ref="A255:A278" si="146">CONCATENATE(B255,$A$254)</f>
        <v>202celkem</v>
      </c>
      <c r="B255" s="28">
        <v>202</v>
      </c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</row>
    <row r="256" spans="1:38" ht="15" customHeight="1" x14ac:dyDescent="0.3">
      <c r="A256" s="239" t="str">
        <f t="shared" si="146"/>
        <v>205celkem</v>
      </c>
      <c r="B256" s="28">
        <v>205</v>
      </c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</row>
    <row r="257" spans="1:38" ht="15" customHeight="1" x14ac:dyDescent="0.3">
      <c r="A257" s="239" t="str">
        <f t="shared" si="146"/>
        <v>207celkem</v>
      </c>
      <c r="B257" s="28">
        <v>207</v>
      </c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</row>
    <row r="258" spans="1:38" ht="15" customHeight="1" x14ac:dyDescent="0.3">
      <c r="A258" s="239" t="str">
        <f t="shared" si="146"/>
        <v>209celkem</v>
      </c>
      <c r="B258" s="28">
        <v>209</v>
      </c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</row>
    <row r="259" spans="1:38" ht="15" customHeight="1" x14ac:dyDescent="0.3">
      <c r="A259" s="239" t="str">
        <f t="shared" si="146"/>
        <v>210celkem</v>
      </c>
      <c r="B259" s="28">
        <v>210</v>
      </c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</row>
    <row r="260" spans="1:38" ht="15" customHeight="1" x14ac:dyDescent="0.3">
      <c r="A260" s="239" t="str">
        <f t="shared" si="146"/>
        <v>213celkem</v>
      </c>
      <c r="B260" s="28">
        <v>213</v>
      </c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</row>
    <row r="261" spans="1:38" ht="15" customHeight="1" x14ac:dyDescent="0.3">
      <c r="A261" s="239" t="str">
        <f t="shared" si="146"/>
        <v>214celkem</v>
      </c>
      <c r="B261" s="28">
        <v>214</v>
      </c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</row>
    <row r="262" spans="1:38" ht="15" customHeight="1" x14ac:dyDescent="0.3">
      <c r="A262" s="239" t="str">
        <f t="shared" si="146"/>
        <v>216celkem</v>
      </c>
      <c r="B262" s="28">
        <v>216</v>
      </c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</row>
    <row r="263" spans="1:38" ht="15" customHeight="1" x14ac:dyDescent="0.3">
      <c r="A263" s="239" t="str">
        <f t="shared" si="146"/>
        <v>217celkem</v>
      </c>
      <c r="B263" s="28">
        <v>217</v>
      </c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</row>
    <row r="264" spans="1:38" ht="15" customHeight="1" x14ac:dyDescent="0.3">
      <c r="A264" s="239" t="str">
        <f t="shared" si="146"/>
        <v>218celkem</v>
      </c>
      <c r="B264" s="28">
        <v>218</v>
      </c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</row>
    <row r="265" spans="1:38" ht="15" customHeight="1" x14ac:dyDescent="0.3">
      <c r="A265" s="239" t="str">
        <f t="shared" si="146"/>
        <v>219celkem</v>
      </c>
      <c r="B265" s="28">
        <v>219</v>
      </c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</row>
    <row r="266" spans="1:38" ht="15" customHeight="1" x14ac:dyDescent="0.3">
      <c r="A266" s="239" t="str">
        <f t="shared" si="146"/>
        <v>220celkem</v>
      </c>
      <c r="B266" s="28">
        <v>220</v>
      </c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</row>
    <row r="267" spans="1:38" ht="15" customHeight="1" x14ac:dyDescent="0.3">
      <c r="A267" s="239" t="str">
        <f t="shared" si="146"/>
        <v>223celkem</v>
      </c>
      <c r="B267" s="28">
        <v>223</v>
      </c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</row>
    <row r="268" spans="1:38" ht="15" customHeight="1" x14ac:dyDescent="0.3">
      <c r="A268" s="239" t="str">
        <f t="shared" si="146"/>
        <v>224celkem</v>
      </c>
      <c r="B268" s="28">
        <v>224</v>
      </c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</row>
    <row r="269" spans="1:38" ht="15" customHeight="1" x14ac:dyDescent="0.3">
      <c r="A269" s="239" t="str">
        <f t="shared" si="146"/>
        <v>225celkem</v>
      </c>
      <c r="B269" s="28">
        <v>225</v>
      </c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</row>
    <row r="270" spans="1:38" ht="15" customHeight="1" x14ac:dyDescent="0.3">
      <c r="A270" s="239" t="str">
        <f t="shared" si="146"/>
        <v>229celkem</v>
      </c>
      <c r="B270" s="28">
        <v>229</v>
      </c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</row>
    <row r="271" spans="1:38" ht="15" customHeight="1" x14ac:dyDescent="0.3">
      <c r="A271" s="239" t="str">
        <f t="shared" si="146"/>
        <v>230celkem</v>
      </c>
      <c r="B271" s="28">
        <v>230</v>
      </c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</row>
    <row r="272" spans="1:38" ht="15" customHeight="1" x14ac:dyDescent="0.3">
      <c r="A272" s="28" t="str">
        <f t="shared" si="146"/>
        <v>231celkem</v>
      </c>
      <c r="B272" s="28">
        <v>231</v>
      </c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</row>
    <row r="273" spans="1:38" ht="15" customHeight="1" x14ac:dyDescent="0.3">
      <c r="A273" s="28" t="str">
        <f t="shared" si="146"/>
        <v>232celkem</v>
      </c>
      <c r="B273" s="28">
        <v>232</v>
      </c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</row>
    <row r="274" spans="1:38" ht="15" customHeight="1" x14ac:dyDescent="0.3">
      <c r="A274" s="28" t="str">
        <f t="shared" si="146"/>
        <v>234celkem</v>
      </c>
      <c r="B274" s="28">
        <v>234</v>
      </c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</row>
    <row r="275" spans="1:38" ht="15" customHeight="1" x14ac:dyDescent="0.3">
      <c r="A275" s="28" t="str">
        <f t="shared" si="146"/>
        <v>236celkem</v>
      </c>
      <c r="B275" s="28">
        <v>236</v>
      </c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</row>
    <row r="276" spans="1:38" ht="15" customHeight="1" x14ac:dyDescent="0.3">
      <c r="A276" s="28" t="str">
        <f t="shared" si="146"/>
        <v>237celkem</v>
      </c>
      <c r="B276" s="28">
        <v>237</v>
      </c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</row>
    <row r="277" spans="1:38" ht="15" customHeight="1" x14ac:dyDescent="0.3">
      <c r="A277" s="28" t="str">
        <f t="shared" si="146"/>
        <v>238celkem</v>
      </c>
      <c r="B277" s="28">
        <v>238</v>
      </c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</row>
    <row r="278" spans="1:38" ht="15" customHeight="1" x14ac:dyDescent="0.3">
      <c r="A278" s="28" t="str">
        <f t="shared" si="146"/>
        <v>243celkem</v>
      </c>
      <c r="B278" s="28">
        <v>243</v>
      </c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</row>
    <row r="279" spans="1:38" ht="15" customHeight="1" x14ac:dyDescent="0.3">
      <c r="A279" s="28" t="str">
        <f t="shared" ref="A279:A283" si="147">CONCATENATE(B279,$A$254)</f>
        <v>244celkem</v>
      </c>
      <c r="B279" s="28">
        <v>244</v>
      </c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</row>
    <row r="280" spans="1:38" ht="15" customHeight="1" x14ac:dyDescent="0.3">
      <c r="A280" s="28" t="str">
        <f t="shared" si="147"/>
        <v>245celkem</v>
      </c>
      <c r="B280" s="28">
        <v>245</v>
      </c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</row>
    <row r="281" spans="1:38" ht="15" customHeight="1" x14ac:dyDescent="0.3">
      <c r="A281" s="28" t="str">
        <f t="shared" si="147"/>
        <v>246celkem</v>
      </c>
      <c r="B281" s="28">
        <v>246</v>
      </c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</row>
    <row r="282" spans="1:38" ht="15" customHeight="1" x14ac:dyDescent="0.3">
      <c r="A282" s="28" t="str">
        <f t="shared" si="147"/>
        <v>247celkem</v>
      </c>
      <c r="B282" s="28">
        <v>247</v>
      </c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</row>
    <row r="283" spans="1:38" ht="15" customHeight="1" x14ac:dyDescent="0.3">
      <c r="A283" s="28" t="str">
        <f t="shared" si="147"/>
        <v>249celkem</v>
      </c>
      <c r="B283" s="28">
        <v>249</v>
      </c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</row>
    <row r="284" spans="1:38" ht="15" customHeight="1" x14ac:dyDescent="0.3"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</row>
    <row r="285" spans="1:38" ht="15" customHeight="1" x14ac:dyDescent="0.3"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</row>
    <row r="286" spans="1:38" ht="15" customHeight="1" x14ac:dyDescent="0.3"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</row>
    <row r="287" spans="1:38" ht="15" customHeight="1" x14ac:dyDescent="0.3"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</row>
    <row r="288" spans="1:38" ht="15" customHeight="1" x14ac:dyDescent="0.3"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</row>
    <row r="289" spans="25:38" ht="15" customHeight="1" x14ac:dyDescent="0.3"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</row>
    <row r="290" spans="25:38" ht="15" customHeight="1" x14ac:dyDescent="0.3"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</row>
    <row r="291" spans="25:38" ht="15" customHeight="1" x14ac:dyDescent="0.3"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</row>
    <row r="292" spans="25:38" ht="15" customHeight="1" x14ac:dyDescent="0.3"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</row>
    <row r="293" spans="25:38" ht="15" customHeight="1" x14ac:dyDescent="0.3"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</row>
    <row r="294" spans="25:38" ht="15" customHeight="1" x14ac:dyDescent="0.3"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</row>
    <row r="295" spans="25:38" ht="15" customHeight="1" x14ac:dyDescent="0.3"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</row>
    <row r="296" spans="25:38" ht="15" customHeight="1" x14ac:dyDescent="0.3"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</row>
    <row r="297" spans="25:38" ht="15" customHeight="1" x14ac:dyDescent="0.3"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</row>
    <row r="298" spans="25:38" ht="15" customHeight="1" x14ac:dyDescent="0.3"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</row>
    <row r="299" spans="25:38" ht="15" customHeight="1" x14ac:dyDescent="0.3"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</row>
    <row r="300" spans="25:38" ht="15" customHeight="1" x14ac:dyDescent="0.3"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</row>
    <row r="301" spans="25:38" ht="15" customHeight="1" x14ac:dyDescent="0.3"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</row>
    <row r="302" spans="25:38" ht="15" customHeight="1" x14ac:dyDescent="0.3"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</row>
    <row r="303" spans="25:38" ht="15" customHeight="1" x14ac:dyDescent="0.3"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</row>
    <row r="304" spans="25:38" ht="15" customHeight="1" x14ac:dyDescent="0.3"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</row>
    <row r="305" spans="25:38" ht="15" customHeight="1" x14ac:dyDescent="0.3"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</row>
    <row r="306" spans="25:38" ht="15" customHeight="1" x14ac:dyDescent="0.3"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</row>
    <row r="307" spans="25:38" ht="15" customHeight="1" x14ac:dyDescent="0.3"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</row>
    <row r="308" spans="25:38" ht="15" customHeight="1" x14ac:dyDescent="0.3"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</row>
    <row r="309" spans="25:38" ht="15" customHeight="1" x14ac:dyDescent="0.3"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</row>
    <row r="310" spans="25:38" ht="15" customHeight="1" x14ac:dyDescent="0.3"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</row>
    <row r="311" spans="25:38" ht="15" customHeight="1" x14ac:dyDescent="0.3"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</row>
    <row r="312" spans="25:38" ht="15" customHeight="1" x14ac:dyDescent="0.3"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</row>
    <row r="313" spans="25:38" ht="15" customHeight="1" x14ac:dyDescent="0.3"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</row>
    <row r="314" spans="25:38" ht="15" customHeight="1" x14ac:dyDescent="0.3"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</row>
    <row r="315" spans="25:38" ht="15" customHeight="1" x14ac:dyDescent="0.3"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</row>
    <row r="316" spans="25:38" ht="15" customHeight="1" x14ac:dyDescent="0.3"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</row>
    <row r="317" spans="25:38" ht="15" customHeight="1" x14ac:dyDescent="0.3"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</row>
    <row r="318" spans="25:38" ht="15" customHeight="1" x14ac:dyDescent="0.3"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</row>
    <row r="319" spans="25:38" ht="15" customHeight="1" x14ac:dyDescent="0.3"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</row>
    <row r="320" spans="25:38" ht="15" customHeight="1" x14ac:dyDescent="0.3"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</row>
    <row r="321" spans="25:38" ht="15" customHeight="1" x14ac:dyDescent="0.3">
      <c r="Y321"/>
      <c r="Z321"/>
      <c r="AA321"/>
      <c r="AB321"/>
      <c r="AC321"/>
      <c r="AD321"/>
      <c r="AE321"/>
      <c r="AF321"/>
      <c r="AG321"/>
      <c r="AH321"/>
      <c r="AI321"/>
      <c r="AJ321"/>
      <c r="AK321"/>
      <c r="AL321"/>
    </row>
    <row r="322" spans="25:38" ht="15" customHeight="1" x14ac:dyDescent="0.3">
      <c r="Y322"/>
      <c r="Z322"/>
      <c r="AA322"/>
      <c r="AB322"/>
      <c r="AC322"/>
      <c r="AD322"/>
      <c r="AE322"/>
      <c r="AF322"/>
      <c r="AG322"/>
      <c r="AH322"/>
      <c r="AI322"/>
      <c r="AJ322"/>
      <c r="AK322"/>
      <c r="AL322"/>
    </row>
    <row r="323" spans="25:38" ht="15" customHeight="1" x14ac:dyDescent="0.3">
      <c r="Y323"/>
      <c r="Z323"/>
      <c r="AA323"/>
      <c r="AB323"/>
      <c r="AC323"/>
      <c r="AD323"/>
      <c r="AE323"/>
      <c r="AF323"/>
      <c r="AG323"/>
      <c r="AH323"/>
      <c r="AI323"/>
      <c r="AJ323"/>
      <c r="AK323"/>
      <c r="AL323"/>
    </row>
    <row r="324" spans="25:38" ht="15" customHeight="1" x14ac:dyDescent="0.3">
      <c r="Y324"/>
      <c r="Z324"/>
      <c r="AA324"/>
      <c r="AB324"/>
      <c r="AC324"/>
      <c r="AD324"/>
      <c r="AE324"/>
      <c r="AF324"/>
      <c r="AG324"/>
      <c r="AH324"/>
      <c r="AI324"/>
      <c r="AJ324"/>
      <c r="AK324"/>
      <c r="AL324"/>
    </row>
    <row r="325" spans="25:38" ht="15" customHeight="1" x14ac:dyDescent="0.3">
      <c r="Y325"/>
      <c r="Z325"/>
      <c r="AA325"/>
      <c r="AB325"/>
      <c r="AC325"/>
      <c r="AD325"/>
      <c r="AE325"/>
      <c r="AF325"/>
      <c r="AG325"/>
      <c r="AH325"/>
      <c r="AI325"/>
      <c r="AJ325"/>
      <c r="AK325"/>
      <c r="AL325"/>
    </row>
    <row r="326" spans="25:38" ht="15" customHeight="1" x14ac:dyDescent="0.3">
      <c r="Y326"/>
      <c r="Z326"/>
      <c r="AA326"/>
      <c r="AB326"/>
      <c r="AC326"/>
      <c r="AD326"/>
      <c r="AE326"/>
      <c r="AF326"/>
      <c r="AG326"/>
      <c r="AH326"/>
      <c r="AI326"/>
      <c r="AJ326"/>
      <c r="AK326"/>
      <c r="AL326"/>
    </row>
    <row r="327" spans="25:38" ht="15" customHeight="1" x14ac:dyDescent="0.3">
      <c r="Y327"/>
      <c r="Z327"/>
      <c r="AA327"/>
      <c r="AB327"/>
      <c r="AC327"/>
      <c r="AD327"/>
      <c r="AE327"/>
      <c r="AF327"/>
      <c r="AG327"/>
      <c r="AH327"/>
      <c r="AI327"/>
      <c r="AJ327"/>
      <c r="AK327"/>
      <c r="AL327"/>
    </row>
    <row r="328" spans="25:38" ht="15" customHeight="1" x14ac:dyDescent="0.3">
      <c r="Y328"/>
      <c r="Z328"/>
      <c r="AA328"/>
      <c r="AB328"/>
      <c r="AC328"/>
      <c r="AD328"/>
      <c r="AE328"/>
      <c r="AF328"/>
      <c r="AG328"/>
      <c r="AH328"/>
      <c r="AI328"/>
      <c r="AJ328"/>
      <c r="AK328"/>
      <c r="AL328"/>
    </row>
    <row r="329" spans="25:38" ht="15" customHeight="1" x14ac:dyDescent="0.3">
      <c r="Y329"/>
      <c r="Z329"/>
      <c r="AA329"/>
      <c r="AB329"/>
      <c r="AC329"/>
      <c r="AD329"/>
      <c r="AE329"/>
      <c r="AF329"/>
      <c r="AG329"/>
      <c r="AH329"/>
      <c r="AI329"/>
      <c r="AJ329"/>
      <c r="AK329"/>
      <c r="AL329"/>
    </row>
    <row r="330" spans="25:38" ht="15" customHeight="1" x14ac:dyDescent="0.3">
      <c r="Y330"/>
      <c r="Z330"/>
      <c r="AA330"/>
      <c r="AB330"/>
      <c r="AC330"/>
      <c r="AD330"/>
      <c r="AE330"/>
      <c r="AF330"/>
      <c r="AG330"/>
      <c r="AH330"/>
      <c r="AI330"/>
      <c r="AJ330"/>
      <c r="AK330"/>
      <c r="AL330"/>
    </row>
    <row r="331" spans="25:38" ht="15" customHeight="1" x14ac:dyDescent="0.3">
      <c r="Y331"/>
      <c r="Z331"/>
      <c r="AA331"/>
      <c r="AB331"/>
      <c r="AC331"/>
      <c r="AD331"/>
      <c r="AE331"/>
      <c r="AF331"/>
      <c r="AG331"/>
      <c r="AH331"/>
      <c r="AI331"/>
      <c r="AJ331"/>
      <c r="AK331"/>
      <c r="AL331"/>
    </row>
    <row r="332" spans="25:38" ht="15" customHeight="1" x14ac:dyDescent="0.3">
      <c r="Y332"/>
      <c r="Z332"/>
      <c r="AA332"/>
      <c r="AB332"/>
      <c r="AC332"/>
      <c r="AD332"/>
      <c r="AE332"/>
      <c r="AF332"/>
      <c r="AG332"/>
      <c r="AH332"/>
      <c r="AI332"/>
      <c r="AJ332"/>
      <c r="AK332"/>
      <c r="AL332"/>
    </row>
    <row r="333" spans="25:38" ht="15" customHeight="1" x14ac:dyDescent="0.3">
      <c r="Y333"/>
      <c r="Z333"/>
      <c r="AA333"/>
      <c r="AB333"/>
      <c r="AC333"/>
      <c r="AD333"/>
      <c r="AE333"/>
      <c r="AF333"/>
      <c r="AG333"/>
      <c r="AH333"/>
      <c r="AI333"/>
      <c r="AJ333"/>
      <c r="AK333"/>
      <c r="AL333"/>
    </row>
    <row r="334" spans="25:38" ht="15" customHeight="1" x14ac:dyDescent="0.3">
      <c r="Y334"/>
      <c r="Z334"/>
      <c r="AA334"/>
      <c r="AB334"/>
      <c r="AC334"/>
      <c r="AD334"/>
      <c r="AE334"/>
      <c r="AF334"/>
      <c r="AG334"/>
      <c r="AH334"/>
      <c r="AI334"/>
      <c r="AJ334"/>
      <c r="AK334"/>
      <c r="AL334"/>
    </row>
    <row r="335" spans="25:38" ht="15" customHeight="1" x14ac:dyDescent="0.3">
      <c r="Y335"/>
      <c r="Z335"/>
      <c r="AA335"/>
      <c r="AB335"/>
      <c r="AC335"/>
      <c r="AD335"/>
      <c r="AE335"/>
      <c r="AF335"/>
      <c r="AG335"/>
      <c r="AH335"/>
      <c r="AI335"/>
      <c r="AJ335"/>
      <c r="AK335"/>
      <c r="AL335"/>
    </row>
    <row r="336" spans="25:38" ht="15" customHeight="1" x14ac:dyDescent="0.3">
      <c r="Y336"/>
      <c r="Z336"/>
      <c r="AA336"/>
      <c r="AB336"/>
      <c r="AC336"/>
      <c r="AD336"/>
      <c r="AE336"/>
      <c r="AF336"/>
      <c r="AG336"/>
      <c r="AH336"/>
      <c r="AI336"/>
      <c r="AJ336"/>
      <c r="AK336"/>
      <c r="AL336"/>
    </row>
    <row r="337" spans="25:38" ht="15" customHeight="1" x14ac:dyDescent="0.3">
      <c r="Y337"/>
      <c r="Z337"/>
      <c r="AA337"/>
      <c r="AB337"/>
      <c r="AC337"/>
      <c r="AD337"/>
      <c r="AE337"/>
      <c r="AF337"/>
      <c r="AG337"/>
      <c r="AH337"/>
      <c r="AI337"/>
      <c r="AJ337"/>
      <c r="AK337"/>
      <c r="AL337"/>
    </row>
    <row r="338" spans="25:38" ht="15" customHeight="1" x14ac:dyDescent="0.3">
      <c r="Y338"/>
      <c r="Z338"/>
      <c r="AA338"/>
      <c r="AB338"/>
      <c r="AC338"/>
      <c r="AD338"/>
      <c r="AE338"/>
      <c r="AF338"/>
      <c r="AG338"/>
      <c r="AH338"/>
      <c r="AI338"/>
      <c r="AJ338"/>
      <c r="AK338"/>
      <c r="AL338"/>
    </row>
    <row r="339" spans="25:38" ht="15" customHeight="1" x14ac:dyDescent="0.3">
      <c r="Y339"/>
      <c r="Z339"/>
      <c r="AA339"/>
      <c r="AB339"/>
      <c r="AC339"/>
      <c r="AD339"/>
      <c r="AE339"/>
      <c r="AF339"/>
      <c r="AG339"/>
      <c r="AH339"/>
      <c r="AI339"/>
      <c r="AJ339"/>
      <c r="AK339"/>
      <c r="AL339"/>
    </row>
    <row r="340" spans="25:38" ht="15" customHeight="1" x14ac:dyDescent="0.3">
      <c r="Y340"/>
      <c r="Z340"/>
      <c r="AA340"/>
      <c r="AB340"/>
      <c r="AC340"/>
      <c r="AD340"/>
      <c r="AE340"/>
      <c r="AF340"/>
      <c r="AG340"/>
      <c r="AH340"/>
      <c r="AI340"/>
      <c r="AJ340"/>
      <c r="AK340"/>
      <c r="AL340"/>
    </row>
    <row r="341" spans="25:38" ht="15" customHeight="1" x14ac:dyDescent="0.3">
      <c r="Y341"/>
      <c r="Z341"/>
      <c r="AA341"/>
      <c r="AB341"/>
      <c r="AC341"/>
      <c r="AD341"/>
      <c r="AE341"/>
      <c r="AF341"/>
      <c r="AG341"/>
      <c r="AH341"/>
      <c r="AI341"/>
      <c r="AJ341"/>
      <c r="AK341"/>
      <c r="AL341"/>
    </row>
    <row r="342" spans="25:38" ht="15" customHeight="1" x14ac:dyDescent="0.3">
      <c r="Y342"/>
      <c r="Z342"/>
      <c r="AA342"/>
      <c r="AB342"/>
      <c r="AC342"/>
      <c r="AD342"/>
      <c r="AE342"/>
      <c r="AF342"/>
      <c r="AG342"/>
      <c r="AH342"/>
      <c r="AI342"/>
      <c r="AJ342"/>
      <c r="AK342"/>
      <c r="AL342"/>
    </row>
    <row r="343" spans="25:38" ht="15" customHeight="1" x14ac:dyDescent="0.3">
      <c r="Y343"/>
      <c r="Z343"/>
      <c r="AA343"/>
      <c r="AB343"/>
      <c r="AC343"/>
      <c r="AD343"/>
      <c r="AE343"/>
      <c r="AF343"/>
      <c r="AG343"/>
      <c r="AH343"/>
      <c r="AI343"/>
      <c r="AJ343"/>
      <c r="AK343"/>
      <c r="AL343"/>
    </row>
    <row r="344" spans="25:38" ht="15" customHeight="1" x14ac:dyDescent="0.3">
      <c r="Y344"/>
      <c r="Z344"/>
      <c r="AA344"/>
      <c r="AB344"/>
      <c r="AC344"/>
      <c r="AD344"/>
      <c r="AE344"/>
      <c r="AF344"/>
      <c r="AG344"/>
      <c r="AH344"/>
      <c r="AI344"/>
      <c r="AJ344"/>
      <c r="AK344"/>
      <c r="AL344"/>
    </row>
    <row r="345" spans="25:38" ht="15" customHeight="1" x14ac:dyDescent="0.3">
      <c r="Y345"/>
      <c r="Z345"/>
      <c r="AA345"/>
      <c r="AB345"/>
      <c r="AC345"/>
      <c r="AD345"/>
      <c r="AE345"/>
      <c r="AF345"/>
      <c r="AG345"/>
      <c r="AH345"/>
      <c r="AI345"/>
      <c r="AJ345"/>
      <c r="AK345"/>
      <c r="AL345"/>
    </row>
    <row r="346" spans="25:38" ht="15" customHeight="1" x14ac:dyDescent="0.3">
      <c r="Y346"/>
      <c r="Z346"/>
      <c r="AA346"/>
      <c r="AB346"/>
      <c r="AC346"/>
      <c r="AD346"/>
      <c r="AE346"/>
      <c r="AF346"/>
      <c r="AG346"/>
      <c r="AH346"/>
      <c r="AI346"/>
      <c r="AJ346"/>
      <c r="AK346"/>
      <c r="AL346"/>
    </row>
    <row r="347" spans="25:38" ht="15" customHeight="1" x14ac:dyDescent="0.3">
      <c r="Y347"/>
      <c r="Z347"/>
      <c r="AA347"/>
      <c r="AB347"/>
      <c r="AC347"/>
      <c r="AD347"/>
      <c r="AE347"/>
      <c r="AF347"/>
      <c r="AG347"/>
      <c r="AH347"/>
      <c r="AI347"/>
      <c r="AJ347"/>
      <c r="AK347"/>
      <c r="AL347"/>
    </row>
    <row r="348" spans="25:38" ht="15" customHeight="1" x14ac:dyDescent="0.3">
      <c r="Y348"/>
      <c r="Z348"/>
      <c r="AA348"/>
      <c r="AB348"/>
      <c r="AC348"/>
      <c r="AD348"/>
      <c r="AE348"/>
      <c r="AF348"/>
      <c r="AG348"/>
      <c r="AH348"/>
      <c r="AI348"/>
      <c r="AJ348"/>
      <c r="AK348"/>
      <c r="AL348"/>
    </row>
    <row r="349" spans="25:38" ht="15" customHeight="1" x14ac:dyDescent="0.3">
      <c r="Y349"/>
      <c r="Z349"/>
      <c r="AA349"/>
      <c r="AB349"/>
      <c r="AC349"/>
      <c r="AD349"/>
      <c r="AE349"/>
      <c r="AF349"/>
      <c r="AG349"/>
      <c r="AH349"/>
      <c r="AI349"/>
      <c r="AJ349"/>
      <c r="AK349"/>
      <c r="AL349"/>
    </row>
    <row r="350" spans="25:38" ht="15" customHeight="1" x14ac:dyDescent="0.3">
      <c r="Y350"/>
      <c r="Z350"/>
      <c r="AA350"/>
      <c r="AB350"/>
      <c r="AC350"/>
      <c r="AD350"/>
      <c r="AE350"/>
      <c r="AF350"/>
      <c r="AG350"/>
      <c r="AH350"/>
      <c r="AI350"/>
      <c r="AJ350"/>
      <c r="AK350"/>
      <c r="AL350"/>
    </row>
    <row r="351" spans="25:38" ht="15" customHeight="1" x14ac:dyDescent="0.3">
      <c r="Y351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</row>
    <row r="352" spans="25:38" ht="15" customHeight="1" x14ac:dyDescent="0.3"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</row>
    <row r="353" spans="25:38" ht="15" customHeight="1" x14ac:dyDescent="0.3">
      <c r="Y353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</row>
    <row r="354" spans="25:38" ht="15" customHeight="1" x14ac:dyDescent="0.3"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</row>
    <row r="355" spans="25:38" ht="15" customHeight="1" x14ac:dyDescent="0.3"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</row>
    <row r="356" spans="25:38" ht="15" customHeight="1" x14ac:dyDescent="0.3"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</row>
    <row r="357" spans="25:38" ht="15" customHeight="1" x14ac:dyDescent="0.3">
      <c r="Y357"/>
      <c r="Z357"/>
      <c r="AA357"/>
      <c r="AB357"/>
      <c r="AC357"/>
      <c r="AD357"/>
      <c r="AE357"/>
      <c r="AF357"/>
      <c r="AG357"/>
      <c r="AH357"/>
      <c r="AI357"/>
      <c r="AJ357"/>
      <c r="AK357"/>
      <c r="AL357"/>
    </row>
    <row r="358" spans="25:38" ht="15" customHeight="1" x14ac:dyDescent="0.3">
      <c r="Y358"/>
      <c r="Z358"/>
      <c r="AA358"/>
      <c r="AB358"/>
      <c r="AC358"/>
      <c r="AD358"/>
      <c r="AE358"/>
      <c r="AF358"/>
      <c r="AG358"/>
      <c r="AH358"/>
      <c r="AI358"/>
      <c r="AJ358"/>
      <c r="AK358"/>
      <c r="AL358"/>
    </row>
    <row r="359" spans="25:38" ht="15" customHeight="1" x14ac:dyDescent="0.3">
      <c r="Y359"/>
      <c r="Z359"/>
      <c r="AA359"/>
      <c r="AB359"/>
      <c r="AC359"/>
      <c r="AD359"/>
      <c r="AE359"/>
      <c r="AF359"/>
      <c r="AG359"/>
      <c r="AH359"/>
      <c r="AI359"/>
      <c r="AJ359"/>
      <c r="AK359"/>
      <c r="AL359"/>
    </row>
    <row r="360" spans="25:38" ht="15" customHeight="1" x14ac:dyDescent="0.3">
      <c r="Y360"/>
      <c r="Z360"/>
      <c r="AA360"/>
      <c r="AB360"/>
      <c r="AC360"/>
      <c r="AD360"/>
      <c r="AE360"/>
      <c r="AF360"/>
      <c r="AG360"/>
      <c r="AH360"/>
      <c r="AI360"/>
      <c r="AJ360"/>
      <c r="AK360"/>
      <c r="AL360"/>
    </row>
    <row r="361" spans="25:38" ht="15" customHeight="1" x14ac:dyDescent="0.3">
      <c r="Y361"/>
      <c r="Z361"/>
      <c r="AA361"/>
      <c r="AB361"/>
      <c r="AC361"/>
      <c r="AD361"/>
      <c r="AE361"/>
      <c r="AF361"/>
      <c r="AG361"/>
      <c r="AH361"/>
      <c r="AI361"/>
      <c r="AJ361"/>
      <c r="AK361"/>
      <c r="AL361"/>
    </row>
    <row r="362" spans="25:38" ht="15" customHeight="1" x14ac:dyDescent="0.3">
      <c r="Y362"/>
      <c r="Z362"/>
      <c r="AA362"/>
      <c r="AB362"/>
      <c r="AC362"/>
      <c r="AD362"/>
      <c r="AE362"/>
      <c r="AF362"/>
      <c r="AG362"/>
      <c r="AH362"/>
      <c r="AI362"/>
      <c r="AJ362"/>
      <c r="AK362"/>
      <c r="AL362"/>
    </row>
    <row r="363" spans="25:38" ht="15" customHeight="1" x14ac:dyDescent="0.3">
      <c r="Y363"/>
      <c r="Z363"/>
      <c r="AA363"/>
      <c r="AB363"/>
      <c r="AC363"/>
      <c r="AD363"/>
      <c r="AE363"/>
      <c r="AF363"/>
      <c r="AG363"/>
      <c r="AH363"/>
      <c r="AI363"/>
      <c r="AJ363"/>
      <c r="AK363"/>
      <c r="AL363"/>
    </row>
    <row r="364" spans="25:38" ht="15" customHeight="1" x14ac:dyDescent="0.3">
      <c r="Y364"/>
      <c r="Z364"/>
      <c r="AA364"/>
      <c r="AB364"/>
      <c r="AC364"/>
      <c r="AD364"/>
      <c r="AE364"/>
      <c r="AF364"/>
      <c r="AG364"/>
      <c r="AH364"/>
      <c r="AI364"/>
      <c r="AJ364"/>
      <c r="AK364"/>
      <c r="AL364"/>
    </row>
    <row r="365" spans="25:38" ht="15" customHeight="1" x14ac:dyDescent="0.3">
      <c r="Y365"/>
      <c r="Z365"/>
      <c r="AA365"/>
      <c r="AB365"/>
      <c r="AC365"/>
      <c r="AD365"/>
      <c r="AE365"/>
      <c r="AF365"/>
      <c r="AG365"/>
      <c r="AH365"/>
      <c r="AI365"/>
      <c r="AJ365"/>
      <c r="AK365"/>
      <c r="AL365"/>
    </row>
    <row r="366" spans="25:38" ht="15" customHeight="1" x14ac:dyDescent="0.3">
      <c r="Y366"/>
      <c r="Z366"/>
      <c r="AA366"/>
      <c r="AB366"/>
      <c r="AC366"/>
      <c r="AD366"/>
      <c r="AE366"/>
      <c r="AF366"/>
      <c r="AG366"/>
      <c r="AH366"/>
      <c r="AI366"/>
      <c r="AJ366"/>
      <c r="AK366"/>
      <c r="AL366"/>
    </row>
    <row r="367" spans="25:38" ht="15" customHeight="1" x14ac:dyDescent="0.3">
      <c r="Y367"/>
      <c r="Z367"/>
      <c r="AA367"/>
      <c r="AB367"/>
      <c r="AC367"/>
      <c r="AD367"/>
      <c r="AE367"/>
      <c r="AF367"/>
      <c r="AG367"/>
      <c r="AH367"/>
      <c r="AI367"/>
      <c r="AJ367"/>
      <c r="AK367"/>
      <c r="AL367"/>
    </row>
    <row r="368" spans="25:38" ht="15" customHeight="1" x14ac:dyDescent="0.3">
      <c r="Y368"/>
      <c r="Z368"/>
      <c r="AA368"/>
      <c r="AB368"/>
      <c r="AC368"/>
      <c r="AD368"/>
      <c r="AE368"/>
      <c r="AF368"/>
      <c r="AG368"/>
      <c r="AH368"/>
      <c r="AI368"/>
      <c r="AJ368"/>
      <c r="AK368"/>
      <c r="AL368"/>
    </row>
    <row r="369" spans="25:38" ht="15" customHeight="1" x14ac:dyDescent="0.3">
      <c r="Y369"/>
      <c r="Z369"/>
      <c r="AA369"/>
      <c r="AB369"/>
      <c r="AC369"/>
      <c r="AD369"/>
      <c r="AE369"/>
      <c r="AF369"/>
      <c r="AG369"/>
      <c r="AH369"/>
      <c r="AI369"/>
      <c r="AJ369"/>
      <c r="AK369"/>
      <c r="AL369"/>
    </row>
    <row r="370" spans="25:38" ht="15" customHeight="1" x14ac:dyDescent="0.3">
      <c r="Y370"/>
      <c r="Z370"/>
      <c r="AA370"/>
      <c r="AB370"/>
      <c r="AC370"/>
      <c r="AD370"/>
      <c r="AE370"/>
      <c r="AF370"/>
      <c r="AG370"/>
      <c r="AH370"/>
      <c r="AI370"/>
      <c r="AJ370"/>
      <c r="AK370"/>
      <c r="AL370"/>
    </row>
    <row r="371" spans="25:38" ht="15" customHeight="1" x14ac:dyDescent="0.3">
      <c r="Y371"/>
      <c r="Z371"/>
      <c r="AA371"/>
      <c r="AB371"/>
      <c r="AC371"/>
      <c r="AD371"/>
      <c r="AE371"/>
      <c r="AF371"/>
      <c r="AG371"/>
      <c r="AH371"/>
      <c r="AI371"/>
      <c r="AJ371"/>
      <c r="AK371"/>
      <c r="AL371"/>
    </row>
    <row r="372" spans="25:38" ht="15" customHeight="1" x14ac:dyDescent="0.3">
      <c r="Y372"/>
      <c r="Z372"/>
      <c r="AA372"/>
      <c r="AB372"/>
      <c r="AC372"/>
      <c r="AD372"/>
      <c r="AE372"/>
      <c r="AF372"/>
      <c r="AG372"/>
      <c r="AH372"/>
      <c r="AI372"/>
      <c r="AJ372"/>
      <c r="AK372"/>
      <c r="AL372"/>
    </row>
    <row r="373" spans="25:38" ht="15" customHeight="1" x14ac:dyDescent="0.3">
      <c r="Y373"/>
      <c r="Z373"/>
      <c r="AA373"/>
      <c r="AB373"/>
      <c r="AC373"/>
      <c r="AD373"/>
      <c r="AE373"/>
      <c r="AF373"/>
      <c r="AG373"/>
      <c r="AH373"/>
      <c r="AI373"/>
      <c r="AJ373"/>
      <c r="AK373"/>
      <c r="AL373"/>
    </row>
    <row r="374" spans="25:38" ht="15" customHeight="1" x14ac:dyDescent="0.3">
      <c r="Y374"/>
      <c r="Z374"/>
      <c r="AA374"/>
      <c r="AB374"/>
      <c r="AC374"/>
      <c r="AD374"/>
      <c r="AE374"/>
      <c r="AF374"/>
      <c r="AG374"/>
      <c r="AH374"/>
      <c r="AI374"/>
      <c r="AJ374"/>
      <c r="AK374"/>
      <c r="AL374"/>
    </row>
    <row r="375" spans="25:38" ht="15" customHeight="1" x14ac:dyDescent="0.3">
      <c r="Y375"/>
      <c r="Z375"/>
      <c r="AA375"/>
      <c r="AB375"/>
      <c r="AC375"/>
      <c r="AD375"/>
      <c r="AE375"/>
      <c r="AF375"/>
      <c r="AG375"/>
      <c r="AH375"/>
      <c r="AI375"/>
      <c r="AJ375"/>
      <c r="AK375"/>
      <c r="AL375"/>
    </row>
    <row r="376" spans="25:38" ht="15" customHeight="1" x14ac:dyDescent="0.3">
      <c r="Y376"/>
      <c r="Z376"/>
      <c r="AA376"/>
      <c r="AB376"/>
      <c r="AC376"/>
      <c r="AD376"/>
      <c r="AE376"/>
      <c r="AF376"/>
      <c r="AG376"/>
      <c r="AH376"/>
      <c r="AI376"/>
      <c r="AJ376"/>
      <c r="AK376"/>
      <c r="AL376"/>
    </row>
    <row r="377" spans="25:38" ht="15" customHeight="1" x14ac:dyDescent="0.3">
      <c r="Y377"/>
      <c r="Z377"/>
      <c r="AA377"/>
      <c r="AB377"/>
      <c r="AC377"/>
      <c r="AD377"/>
      <c r="AE377"/>
      <c r="AF377"/>
      <c r="AG377"/>
      <c r="AH377"/>
      <c r="AI377"/>
      <c r="AJ377"/>
      <c r="AK377"/>
      <c r="AL377"/>
    </row>
    <row r="378" spans="25:38" ht="15" customHeight="1" x14ac:dyDescent="0.3">
      <c r="Y378"/>
      <c r="Z378"/>
      <c r="AA378"/>
      <c r="AB378"/>
      <c r="AC378"/>
      <c r="AD378"/>
      <c r="AE378"/>
      <c r="AF378"/>
      <c r="AG378"/>
      <c r="AH378"/>
      <c r="AI378"/>
      <c r="AJ378"/>
      <c r="AK378"/>
      <c r="AL378"/>
    </row>
    <row r="379" spans="25:38" ht="15" customHeight="1" x14ac:dyDescent="0.3">
      <c r="Y379"/>
      <c r="Z379"/>
      <c r="AA379"/>
      <c r="AB379"/>
      <c r="AC379"/>
      <c r="AD379"/>
      <c r="AE379"/>
      <c r="AF379"/>
      <c r="AG379"/>
      <c r="AH379"/>
      <c r="AI379"/>
      <c r="AJ379"/>
      <c r="AK379"/>
      <c r="AL379"/>
    </row>
    <row r="380" spans="25:38" ht="15" customHeight="1" x14ac:dyDescent="0.3">
      <c r="Y380"/>
      <c r="Z380"/>
      <c r="AA380"/>
      <c r="AB380"/>
      <c r="AC380"/>
      <c r="AD380"/>
      <c r="AE380"/>
      <c r="AF380"/>
      <c r="AG380"/>
      <c r="AH380"/>
      <c r="AI380"/>
      <c r="AJ380"/>
      <c r="AK380"/>
      <c r="AL380"/>
    </row>
    <row r="381" spans="25:38" ht="15" customHeight="1" x14ac:dyDescent="0.3">
      <c r="Y381"/>
      <c r="Z381"/>
      <c r="AA381"/>
      <c r="AB381"/>
      <c r="AC381"/>
      <c r="AD381"/>
      <c r="AE381"/>
      <c r="AF381"/>
      <c r="AG381"/>
      <c r="AH381"/>
      <c r="AI381"/>
      <c r="AJ381"/>
      <c r="AK381"/>
      <c r="AL381"/>
    </row>
    <row r="382" spans="25:38" ht="15" customHeight="1" x14ac:dyDescent="0.3">
      <c r="Y382"/>
      <c r="Z382"/>
      <c r="AA382"/>
      <c r="AB382"/>
      <c r="AC382"/>
      <c r="AD382"/>
      <c r="AE382"/>
      <c r="AF382"/>
      <c r="AG382"/>
      <c r="AH382"/>
      <c r="AI382"/>
      <c r="AJ382"/>
      <c r="AK382"/>
      <c r="AL382"/>
    </row>
    <row r="383" spans="25:38" ht="15" customHeight="1" x14ac:dyDescent="0.3">
      <c r="Y383"/>
      <c r="Z383"/>
      <c r="AA383"/>
      <c r="AB383"/>
      <c r="AC383"/>
      <c r="AD383"/>
      <c r="AE383"/>
      <c r="AF383"/>
      <c r="AG383"/>
      <c r="AH383"/>
      <c r="AI383"/>
      <c r="AJ383"/>
      <c r="AK383"/>
      <c r="AL383"/>
    </row>
    <row r="384" spans="25:38" ht="15" customHeight="1" x14ac:dyDescent="0.3">
      <c r="Y384"/>
      <c r="Z384"/>
      <c r="AA384"/>
      <c r="AB384"/>
      <c r="AC384"/>
      <c r="AD384"/>
      <c r="AE384"/>
      <c r="AF384"/>
      <c r="AG384"/>
      <c r="AH384"/>
      <c r="AI384"/>
      <c r="AJ384"/>
      <c r="AK384"/>
      <c r="AL384"/>
    </row>
    <row r="385" spans="25:38" ht="15" customHeight="1" x14ac:dyDescent="0.3">
      <c r="Y385"/>
      <c r="Z385"/>
      <c r="AA385"/>
      <c r="AB385"/>
      <c r="AC385"/>
      <c r="AD385"/>
      <c r="AE385"/>
      <c r="AF385"/>
      <c r="AG385"/>
      <c r="AH385"/>
      <c r="AI385"/>
      <c r="AJ385"/>
      <c r="AK385"/>
      <c r="AL385"/>
    </row>
    <row r="386" spans="25:38" ht="15" customHeight="1" x14ac:dyDescent="0.3">
      <c r="Y386"/>
      <c r="Z386"/>
      <c r="AA386"/>
      <c r="AB386"/>
      <c r="AC386"/>
      <c r="AD386"/>
      <c r="AE386"/>
      <c r="AF386"/>
      <c r="AG386"/>
      <c r="AH386"/>
      <c r="AI386"/>
      <c r="AJ386"/>
      <c r="AK386"/>
      <c r="AL386"/>
    </row>
    <row r="387" spans="25:38" ht="15" customHeight="1" x14ac:dyDescent="0.3">
      <c r="Y387"/>
      <c r="Z387"/>
      <c r="AA387"/>
      <c r="AB387"/>
      <c r="AC387"/>
      <c r="AD387"/>
      <c r="AE387"/>
      <c r="AF387"/>
      <c r="AG387"/>
      <c r="AH387"/>
      <c r="AI387"/>
      <c r="AJ387"/>
      <c r="AK387"/>
      <c r="AL387"/>
    </row>
    <row r="388" spans="25:38" ht="15" customHeight="1" x14ac:dyDescent="0.3">
      <c r="Y388"/>
      <c r="Z388"/>
      <c r="AA388"/>
      <c r="AB388"/>
      <c r="AC388"/>
      <c r="AD388"/>
      <c r="AE388"/>
      <c r="AF388"/>
      <c r="AG388"/>
      <c r="AH388"/>
      <c r="AI388"/>
      <c r="AJ388"/>
      <c r="AK388"/>
      <c r="AL388"/>
    </row>
    <row r="389" spans="25:38" ht="15" customHeight="1" x14ac:dyDescent="0.3">
      <c r="Y389"/>
      <c r="Z389"/>
      <c r="AA389"/>
      <c r="AB389"/>
      <c r="AC389"/>
      <c r="AD389"/>
      <c r="AE389"/>
      <c r="AF389"/>
      <c r="AG389"/>
      <c r="AH389"/>
      <c r="AI389"/>
      <c r="AJ389"/>
      <c r="AK389"/>
      <c r="AL389"/>
    </row>
    <row r="390" spans="25:38" ht="15" customHeight="1" x14ac:dyDescent="0.3">
      <c r="Y390"/>
      <c r="Z390"/>
      <c r="AA390"/>
      <c r="AB390"/>
      <c r="AC390"/>
      <c r="AD390"/>
      <c r="AE390"/>
      <c r="AF390"/>
      <c r="AG390"/>
      <c r="AH390"/>
      <c r="AI390"/>
      <c r="AJ390"/>
      <c r="AK390"/>
      <c r="AL390"/>
    </row>
    <row r="391" spans="25:38" ht="15" customHeight="1" x14ac:dyDescent="0.3">
      <c r="Y391"/>
      <c r="Z391"/>
      <c r="AA391"/>
      <c r="AB391"/>
      <c r="AC391"/>
      <c r="AD391"/>
      <c r="AE391"/>
      <c r="AF391"/>
      <c r="AG391"/>
      <c r="AH391"/>
      <c r="AI391"/>
      <c r="AJ391"/>
      <c r="AK391"/>
      <c r="AL391"/>
    </row>
    <row r="392" spans="25:38" ht="15" customHeight="1" x14ac:dyDescent="0.3">
      <c r="Y392"/>
      <c r="Z392"/>
      <c r="AA392"/>
      <c r="AB392"/>
      <c r="AC392"/>
      <c r="AD392"/>
      <c r="AE392"/>
      <c r="AF392"/>
      <c r="AG392"/>
      <c r="AH392"/>
      <c r="AI392"/>
      <c r="AJ392"/>
      <c r="AK392"/>
      <c r="AL392"/>
    </row>
    <row r="393" spans="25:38" ht="15" customHeight="1" x14ac:dyDescent="0.3">
      <c r="Y393"/>
      <c r="Z393"/>
      <c r="AA393"/>
      <c r="AB393"/>
      <c r="AC393"/>
      <c r="AD393"/>
      <c r="AE393"/>
      <c r="AF393"/>
      <c r="AG393"/>
      <c r="AH393"/>
      <c r="AI393"/>
      <c r="AJ393"/>
      <c r="AK393"/>
      <c r="AL393"/>
    </row>
    <row r="394" spans="25:38" ht="15" customHeight="1" x14ac:dyDescent="0.3">
      <c r="Y394"/>
      <c r="Z394"/>
      <c r="AA394"/>
      <c r="AB394"/>
      <c r="AC394"/>
      <c r="AD394"/>
      <c r="AE394"/>
      <c r="AF394"/>
      <c r="AG394"/>
      <c r="AH394"/>
      <c r="AI394"/>
      <c r="AJ394"/>
      <c r="AK394"/>
      <c r="AL394"/>
    </row>
    <row r="395" spans="25:38" ht="15" customHeight="1" x14ac:dyDescent="0.3">
      <c r="Y395"/>
      <c r="Z395"/>
      <c r="AA395"/>
      <c r="AB395"/>
      <c r="AC395"/>
      <c r="AD395"/>
      <c r="AE395"/>
      <c r="AF395"/>
      <c r="AG395"/>
      <c r="AH395"/>
      <c r="AI395"/>
      <c r="AJ395"/>
      <c r="AK395"/>
      <c r="AL395"/>
    </row>
    <row r="396" spans="25:38" ht="15" customHeight="1" x14ac:dyDescent="0.3">
      <c r="Y396"/>
      <c r="Z396"/>
      <c r="AA396"/>
      <c r="AB396"/>
      <c r="AC396"/>
      <c r="AD396"/>
      <c r="AE396"/>
      <c r="AF396"/>
      <c r="AG396"/>
      <c r="AH396"/>
      <c r="AI396"/>
      <c r="AJ396"/>
      <c r="AK396"/>
      <c r="AL396"/>
    </row>
    <row r="397" spans="25:38" ht="15" customHeight="1" x14ac:dyDescent="0.3">
      <c r="Y397"/>
      <c r="Z397"/>
      <c r="AA397"/>
      <c r="AB397"/>
      <c r="AC397"/>
      <c r="AD397"/>
      <c r="AE397"/>
      <c r="AF397"/>
      <c r="AG397"/>
      <c r="AH397"/>
      <c r="AI397"/>
      <c r="AJ397"/>
      <c r="AK397"/>
      <c r="AL397"/>
    </row>
    <row r="398" spans="25:38" ht="15" customHeight="1" x14ac:dyDescent="0.3">
      <c r="Y398"/>
      <c r="Z398"/>
      <c r="AA398"/>
      <c r="AB398"/>
      <c r="AC398"/>
      <c r="AD398"/>
      <c r="AE398"/>
      <c r="AF398"/>
      <c r="AG398"/>
      <c r="AH398"/>
      <c r="AI398"/>
      <c r="AJ398"/>
      <c r="AK398"/>
      <c r="AL398"/>
    </row>
    <row r="399" spans="25:38" ht="15" customHeight="1" x14ac:dyDescent="0.3">
      <c r="Y399"/>
      <c r="Z399"/>
      <c r="AA399"/>
      <c r="AB399"/>
      <c r="AC399"/>
      <c r="AD399"/>
      <c r="AE399"/>
      <c r="AF399"/>
      <c r="AG399"/>
      <c r="AH399"/>
      <c r="AI399"/>
      <c r="AJ399"/>
      <c r="AK399"/>
      <c r="AL399"/>
    </row>
    <row r="400" spans="25:38" ht="15" customHeight="1" x14ac:dyDescent="0.3">
      <c r="Y400"/>
      <c r="Z400"/>
      <c r="AA400"/>
      <c r="AB400"/>
      <c r="AC400"/>
      <c r="AD400"/>
      <c r="AE400"/>
      <c r="AF400"/>
      <c r="AG400"/>
      <c r="AH400"/>
      <c r="AI400"/>
      <c r="AJ400"/>
      <c r="AK400"/>
      <c r="AL400"/>
    </row>
    <row r="401" spans="25:38" ht="15" customHeight="1" x14ac:dyDescent="0.3">
      <c r="Y401"/>
      <c r="Z401"/>
      <c r="AA401"/>
      <c r="AB401"/>
      <c r="AC401"/>
      <c r="AD401"/>
      <c r="AE401"/>
      <c r="AF401"/>
      <c r="AG401"/>
      <c r="AH401"/>
      <c r="AI401"/>
      <c r="AJ401"/>
      <c r="AK401"/>
      <c r="AL401"/>
    </row>
    <row r="402" spans="25:38" ht="15" customHeight="1" x14ac:dyDescent="0.3">
      <c r="Y402"/>
      <c r="Z402"/>
      <c r="AA402"/>
      <c r="AB402"/>
      <c r="AC402"/>
      <c r="AD402"/>
      <c r="AE402"/>
      <c r="AF402"/>
      <c r="AG402"/>
      <c r="AH402"/>
      <c r="AI402"/>
      <c r="AJ402"/>
      <c r="AK402"/>
      <c r="AL402"/>
    </row>
    <row r="403" spans="25:38" ht="15" customHeight="1" x14ac:dyDescent="0.3">
      <c r="Y403"/>
      <c r="Z403"/>
      <c r="AA403"/>
      <c r="AB403"/>
      <c r="AC403"/>
      <c r="AD403"/>
      <c r="AE403"/>
      <c r="AF403"/>
      <c r="AG403"/>
      <c r="AH403"/>
      <c r="AI403"/>
      <c r="AJ403"/>
      <c r="AK403"/>
      <c r="AL403"/>
    </row>
    <row r="404" spans="25:38" ht="15" customHeight="1" x14ac:dyDescent="0.3">
      <c r="Y404"/>
      <c r="Z404"/>
      <c r="AA404"/>
      <c r="AB404"/>
      <c r="AC404"/>
      <c r="AD404"/>
      <c r="AE404"/>
      <c r="AF404"/>
      <c r="AG404"/>
      <c r="AH404"/>
      <c r="AI404"/>
      <c r="AJ404"/>
      <c r="AK404"/>
      <c r="AL404"/>
    </row>
    <row r="405" spans="25:38" ht="15" customHeight="1" x14ac:dyDescent="0.3">
      <c r="Y405"/>
      <c r="Z405"/>
      <c r="AA405"/>
      <c r="AB405"/>
      <c r="AC405"/>
      <c r="AD405"/>
      <c r="AE405"/>
      <c r="AF405"/>
      <c r="AG405"/>
      <c r="AH405"/>
      <c r="AI405"/>
      <c r="AJ405"/>
      <c r="AK405"/>
      <c r="AL405"/>
    </row>
    <row r="406" spans="25:38" ht="15" customHeight="1" x14ac:dyDescent="0.3">
      <c r="Y406"/>
      <c r="Z406"/>
      <c r="AA406"/>
      <c r="AB406"/>
      <c r="AC406"/>
      <c r="AD406"/>
      <c r="AE406"/>
      <c r="AF406"/>
      <c r="AG406"/>
      <c r="AH406"/>
      <c r="AI406"/>
      <c r="AJ406"/>
      <c r="AK406"/>
      <c r="AL406"/>
    </row>
    <row r="407" spans="25:38" ht="15" customHeight="1" x14ac:dyDescent="0.3">
      <c r="Y407"/>
      <c r="Z407"/>
      <c r="AA407"/>
      <c r="AB407"/>
      <c r="AC407"/>
      <c r="AD407"/>
      <c r="AE407"/>
      <c r="AF407"/>
      <c r="AG407"/>
      <c r="AH407"/>
      <c r="AI407"/>
      <c r="AJ407"/>
      <c r="AK407"/>
      <c r="AL407"/>
    </row>
    <row r="408" spans="25:38" ht="15" customHeight="1" x14ac:dyDescent="0.3">
      <c r="Y408"/>
      <c r="Z408"/>
      <c r="AA408"/>
      <c r="AB408"/>
      <c r="AC408"/>
      <c r="AD408"/>
      <c r="AE408"/>
      <c r="AF408"/>
      <c r="AG408"/>
      <c r="AH408"/>
      <c r="AI408"/>
      <c r="AJ408"/>
      <c r="AK408"/>
      <c r="AL408"/>
    </row>
    <row r="409" spans="25:38" ht="15" customHeight="1" x14ac:dyDescent="0.3">
      <c r="Y409"/>
      <c r="Z409"/>
      <c r="AA409"/>
      <c r="AB409"/>
      <c r="AC409"/>
      <c r="AD409"/>
      <c r="AE409"/>
      <c r="AF409"/>
      <c r="AG409"/>
      <c r="AH409"/>
      <c r="AI409"/>
      <c r="AJ409"/>
      <c r="AK409"/>
      <c r="AL409"/>
    </row>
    <row r="410" spans="25:38" ht="15" customHeight="1" x14ac:dyDescent="0.3">
      <c r="Y410"/>
      <c r="Z410"/>
      <c r="AA410"/>
      <c r="AB410"/>
      <c r="AC410"/>
      <c r="AD410"/>
      <c r="AE410"/>
      <c r="AF410"/>
      <c r="AG410"/>
      <c r="AH410"/>
      <c r="AI410"/>
      <c r="AJ410"/>
      <c r="AK410"/>
      <c r="AL410"/>
    </row>
    <row r="411" spans="25:38" ht="15" customHeight="1" x14ac:dyDescent="0.3">
      <c r="Y411"/>
      <c r="Z411"/>
      <c r="AA411"/>
      <c r="AB411"/>
      <c r="AC411"/>
      <c r="AD411"/>
      <c r="AE411"/>
      <c r="AF411"/>
      <c r="AG411"/>
      <c r="AH411"/>
      <c r="AI411"/>
      <c r="AJ411"/>
      <c r="AK411"/>
      <c r="AL411"/>
    </row>
    <row r="412" spans="25:38" ht="15" customHeight="1" x14ac:dyDescent="0.3">
      <c r="Y412"/>
      <c r="Z412"/>
      <c r="AA412"/>
      <c r="AB412"/>
      <c r="AC412"/>
      <c r="AD412"/>
      <c r="AE412"/>
      <c r="AF412"/>
      <c r="AG412"/>
      <c r="AH412"/>
      <c r="AI412"/>
      <c r="AJ412"/>
      <c r="AK412"/>
      <c r="AL412"/>
    </row>
    <row r="413" spans="25:38" ht="15" customHeight="1" x14ac:dyDescent="0.3">
      <c r="Y413"/>
      <c r="Z413"/>
      <c r="AA413"/>
      <c r="AB413"/>
      <c r="AC413"/>
      <c r="AD413"/>
      <c r="AE413"/>
      <c r="AF413"/>
      <c r="AG413"/>
      <c r="AH413"/>
      <c r="AI413"/>
      <c r="AJ413"/>
      <c r="AK413"/>
      <c r="AL413"/>
    </row>
  </sheetData>
  <autoFilter ref="A1:W328" xr:uid="{00000000-0009-0000-0000-000003000000}"/>
  <conditionalFormatting sqref="E1">
    <cfRule type="containsText" dxfId="16" priority="1" operator="containsText" text="stídání">
      <formula>NOT(ISERROR(SEARCH("stídání",E1)))</formula>
    </cfRule>
    <cfRule type="containsText" dxfId="15" priority="2" operator="containsText" text="střídání">
      <formula>NOT(ISERROR(SEARCH("střídání",E1)))</formula>
    </cfRule>
  </conditionalFormatting>
  <conditionalFormatting sqref="P4:P13 P18:P22 P85:P91 P202:P208 P213:P215 P220:P224 P229:P235 P240:P248">
    <cfRule type="containsText" dxfId="14" priority="181" operator="containsText" text="POZOR">
      <formula>NOT(ISERROR(SEARCH("POZOR",P4)))</formula>
    </cfRule>
  </conditionalFormatting>
  <conditionalFormatting sqref="P27:P33">
    <cfRule type="containsText" dxfId="13" priority="134" operator="containsText" text="POZOR">
      <formula>NOT(ISERROR(SEARCH("POZOR",P27)))</formula>
    </cfRule>
  </conditionalFormatting>
  <conditionalFormatting sqref="P38:P46">
    <cfRule type="containsText" dxfId="12" priority="21" operator="containsText" text="POZOR">
      <formula>NOT(ISERROR(SEARCH("POZOR",P38)))</formula>
    </cfRule>
  </conditionalFormatting>
  <conditionalFormatting sqref="P51:P65">
    <cfRule type="containsText" dxfId="11" priority="23" operator="containsText" text="POZOR">
      <formula>NOT(ISERROR(SEARCH("POZOR",P51)))</formula>
    </cfRule>
  </conditionalFormatting>
  <conditionalFormatting sqref="P70:P80">
    <cfRule type="containsText" dxfId="10" priority="179" operator="containsText" text="POZOR">
      <formula>NOT(ISERROR(SEARCH("POZOR",P70)))</formula>
    </cfRule>
  </conditionalFormatting>
  <conditionalFormatting sqref="P96:P102">
    <cfRule type="containsText" dxfId="9" priority="25" operator="containsText" text="POZOR">
      <formula>NOT(ISERROR(SEARCH("POZOR",P96)))</formula>
    </cfRule>
  </conditionalFormatting>
  <conditionalFormatting sqref="P107:P121">
    <cfRule type="containsText" dxfId="8" priority="35" operator="containsText" text="POZOR">
      <formula>NOT(ISERROR(SEARCH("POZOR",P107)))</formula>
    </cfRule>
  </conditionalFormatting>
  <conditionalFormatting sqref="P126:P138">
    <cfRule type="containsText" dxfId="7" priority="172" operator="containsText" text="POZOR">
      <formula>NOT(ISERROR(SEARCH("POZOR",P126)))</formula>
    </cfRule>
  </conditionalFormatting>
  <conditionalFormatting sqref="P143:P149">
    <cfRule type="containsText" dxfId="6" priority="27" operator="containsText" text="POZOR">
      <formula>NOT(ISERROR(SEARCH("POZOR",P143)))</formula>
    </cfRule>
  </conditionalFormatting>
  <conditionalFormatting sqref="P154:P164">
    <cfRule type="containsText" dxfId="5" priority="171" operator="containsText" text="POZOR">
      <formula>NOT(ISERROR(SEARCH("POZOR",P154)))</formula>
    </cfRule>
  </conditionalFormatting>
  <conditionalFormatting sqref="P169:P175">
    <cfRule type="containsText" dxfId="4" priority="170" operator="containsText" text="POZOR">
      <formula>NOT(ISERROR(SEARCH("POZOR",P169)))</formula>
    </cfRule>
  </conditionalFormatting>
  <conditionalFormatting sqref="P180:P184">
    <cfRule type="containsText" dxfId="3" priority="26" operator="containsText" text="POZOR">
      <formula>NOT(ISERROR(SEARCH("POZOR",P180)))</formula>
    </cfRule>
  </conditionalFormatting>
  <conditionalFormatting sqref="P189:P197">
    <cfRule type="containsText" dxfId="2" priority="135" operator="containsText" text="POZOR">
      <formula>NOT(ISERROR(SEARCH("POZOR",P189)))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67"/>
  <sheetViews>
    <sheetView topLeftCell="A17" workbookViewId="0">
      <selection activeCell="D6" sqref="D6"/>
    </sheetView>
  </sheetViews>
  <sheetFormatPr defaultColWidth="9.109375" defaultRowHeight="14.4" x14ac:dyDescent="0.3"/>
  <cols>
    <col min="1" max="1" width="9.109375" style="12"/>
    <col min="2" max="3" width="8.33203125" style="12" customWidth="1"/>
    <col min="4" max="4" width="25.5546875" style="12" customWidth="1"/>
    <col min="5" max="8" width="12.33203125" style="12" customWidth="1"/>
    <col min="9" max="9" width="10.44140625" style="12" customWidth="1"/>
    <col min="10" max="16384" width="9.109375" style="12"/>
  </cols>
  <sheetData>
    <row r="1" spans="1:18" customFormat="1" x14ac:dyDescent="0.3">
      <c r="G1" s="9"/>
      <c r="H1" s="9"/>
    </row>
    <row r="2" spans="1:18" s="23" customFormat="1" ht="21" x14ac:dyDescent="0.4">
      <c r="A2" s="20" t="s">
        <v>73</v>
      </c>
      <c r="B2" s="21"/>
      <c r="C2" s="21"/>
      <c r="D2" s="21"/>
      <c r="E2" s="21"/>
      <c r="F2" s="21"/>
      <c r="G2" s="22"/>
      <c r="H2" s="21"/>
    </row>
    <row r="3" spans="1:18" ht="15" thickBot="1" x14ac:dyDescent="0.35">
      <c r="A3" s="10"/>
      <c r="B3" s="10"/>
      <c r="C3" s="10"/>
      <c r="D3" s="10"/>
      <c r="E3" s="10"/>
      <c r="F3" s="10"/>
      <c r="G3" s="10"/>
      <c r="H3" s="10"/>
      <c r="I3" s="13"/>
      <c r="J3" s="13"/>
      <c r="K3" s="13"/>
      <c r="L3" s="13"/>
      <c r="M3" s="13"/>
    </row>
    <row r="4" spans="1:18" ht="15" thickBot="1" x14ac:dyDescent="0.35">
      <c r="A4" s="10"/>
      <c r="B4" s="10"/>
      <c r="E4" s="245" t="s">
        <v>98</v>
      </c>
      <c r="F4" s="246"/>
      <c r="G4" s="246"/>
      <c r="H4" s="247"/>
    </row>
    <row r="5" spans="1:18" ht="28.2" thickBot="1" x14ac:dyDescent="0.35">
      <c r="A5" s="49" t="s">
        <v>102</v>
      </c>
      <c r="B5" s="50" t="s">
        <v>139</v>
      </c>
      <c r="C5" s="51" t="s">
        <v>103</v>
      </c>
      <c r="D5" s="52" t="s">
        <v>71</v>
      </c>
      <c r="E5" s="46" t="s">
        <v>99</v>
      </c>
      <c r="F5" s="47" t="s">
        <v>100</v>
      </c>
      <c r="G5" s="47" t="s">
        <v>101</v>
      </c>
      <c r="H5" s="48" t="s">
        <v>70</v>
      </c>
      <c r="I5" s="13"/>
      <c r="J5" s="13"/>
      <c r="K5" s="13"/>
      <c r="L5" s="13"/>
      <c r="M5" s="13"/>
      <c r="N5" s="13"/>
      <c r="O5" s="13"/>
      <c r="P5" s="13"/>
      <c r="Q5" s="13"/>
      <c r="R5" s="13"/>
    </row>
    <row r="6" spans="1:18" x14ac:dyDescent="0.3">
      <c r="A6" s="53" t="str">
        <f t="shared" ref="A6:A37" si="0">CONCATENATE(B6,"celkem")</f>
        <v>201celkem</v>
      </c>
      <c r="B6" s="14">
        <v>201</v>
      </c>
      <c r="C6" s="54" t="str">
        <f ca="1">INDEX('Oběhy školní dny'!$A:$W,MATCH($A6,'Oběhy školní dny'!$A:$A,0),10)</f>
        <v>V</v>
      </c>
      <c r="D6" s="15" t="str">
        <f ca="1">INDEX('Oběhy školní dny'!$A:$W,MATCH(Přehled!$A6,'Oběhy školní dny'!$A:$A,0),3)</f>
        <v>Polná,,aut.st.</v>
      </c>
      <c r="E6" s="81">
        <f ca="1">INDEX('Oběhy školní dny'!$A:$W,MATCH(Přehled!$A6,'Oběhy školní dny'!$A:$A,0),23)</f>
        <v>60946.5</v>
      </c>
      <c r="F6" s="82">
        <f ca="1">INDEX('Oběhy prázdniny'!$A:$AL,MATCH(Přehled!$A6,'Oběhy prázdniny'!$A:$A,0),23)</f>
        <v>13973.1</v>
      </c>
      <c r="G6" s="82">
        <f ca="1">INDEX('Oběhy víkendy'!$A:$AL,MATCH(Přehled!$A6,'Oběhy víkendy'!$A:$A,0),23)</f>
        <v>26656</v>
      </c>
      <c r="H6" s="83">
        <f ca="1">SUM(E6,F6,G6)</f>
        <v>101575.6</v>
      </c>
    </row>
    <row r="7" spans="1:18" x14ac:dyDescent="0.3">
      <c r="A7" s="53" t="str">
        <f t="shared" si="0"/>
        <v>202celkem</v>
      </c>
      <c r="B7" s="14">
        <v>202</v>
      </c>
      <c r="C7" s="54" t="str">
        <f ca="1">INDEX('Oběhy školní dny'!$A:$W,MATCH($A7,'Oběhy školní dny'!$A:$A,0),10)</f>
        <v>V</v>
      </c>
      <c r="D7" s="15" t="str">
        <f ca="1">INDEX('Oběhy školní dny'!$A:$W,MATCH(Přehled!$A7,'Oběhy školní dny'!$A:$A,0),3)</f>
        <v>Nížkov</v>
      </c>
      <c r="E7" s="15">
        <f ca="1">INDEX('Oběhy školní dny'!$A:$W,MATCH(Přehled!$A7,'Oběhy školní dny'!$A:$A,0),23)</f>
        <v>46615</v>
      </c>
      <c r="F7" s="16">
        <f ca="1">INDEX('Oběhy prázdniny'!$A:$AL,MATCH(Přehled!$A7,'Oběhy prázdniny'!$A:$A,0),23)</f>
        <v>10316.5</v>
      </c>
      <c r="G7" s="16">
        <f ca="1">INDEX('Oběhy víkendy'!$A:$AL,MATCH(Přehled!$A7,'Oběhy víkendy'!$A:$A,0),23)</f>
        <v>0</v>
      </c>
      <c r="H7" s="17">
        <f t="shared" ref="H7:H54" ca="1" si="1">SUM(E7,F7,G7)</f>
        <v>56931.5</v>
      </c>
    </row>
    <row r="8" spans="1:18" x14ac:dyDescent="0.3">
      <c r="A8" s="53" t="str">
        <f t="shared" si="0"/>
        <v>203celkem</v>
      </c>
      <c r="B8" s="14">
        <v>203</v>
      </c>
      <c r="C8" s="54" t="str">
        <f ca="1">INDEX('Oběhy školní dny'!$A:$W,MATCH($A8,'Oběhy školní dny'!$A:$A,0),10)</f>
        <v>V</v>
      </c>
      <c r="D8" s="15" t="str">
        <f ca="1">INDEX('Oběhy školní dny'!$A:$W,MATCH(Přehled!$A8,'Oběhy školní dny'!$A:$A,0),3)</f>
        <v>Žďár n.Sáz.,,aut.nádr.</v>
      </c>
      <c r="E8" s="15">
        <f ca="1">INDEX('Oběhy školní dny'!$A:$W,MATCH(Přehled!$A8,'Oběhy školní dny'!$A:$A,0),23)</f>
        <v>93972</v>
      </c>
      <c r="F8" s="16">
        <f ca="1">INDEX('Oběhy prázdniny'!$A:$AL,MATCH(Přehled!$A8,'Oběhy prázdniny'!$A:$A,0),23)</f>
        <v>21544.799999999999</v>
      </c>
      <c r="G8" s="16">
        <f ca="1">INDEX('Oběhy víkendy'!$A:$AL,MATCH(Přehled!$A8,'Oběhy víkendy'!$A:$A,0),23)</f>
        <v>25603.200000000001</v>
      </c>
      <c r="H8" s="17">
        <f t="shared" ca="1" si="1"/>
        <v>141120</v>
      </c>
    </row>
    <row r="9" spans="1:18" x14ac:dyDescent="0.3">
      <c r="A9" s="53" t="str">
        <f t="shared" si="0"/>
        <v>204celkem</v>
      </c>
      <c r="B9" s="14">
        <v>204</v>
      </c>
      <c r="C9" s="54" t="str">
        <f ca="1">INDEX('Oběhy školní dny'!$A:$W,MATCH($A9,'Oběhy školní dny'!$A:$A,0),10)</f>
        <v>S</v>
      </c>
      <c r="D9" s="15" t="str">
        <f ca="1">INDEX('Oběhy školní dny'!$A:$W,MATCH(Přehled!$A9,'Oběhy školní dny'!$A:$A,0),3)</f>
        <v>Žďár n.Sáz.,,aut.nádr.</v>
      </c>
      <c r="E9" s="15">
        <f ca="1">INDEX('Oběhy školní dny'!$A:$W,MATCH(Přehled!$A9,'Oběhy školní dny'!$A:$A,0),23)</f>
        <v>75123</v>
      </c>
      <c r="F9" s="16">
        <f ca="1">INDEX('Oběhy prázdniny'!$A:$AL,MATCH(Přehled!$A9,'Oběhy prázdniny'!$A:$A,0),23)</f>
        <v>16685</v>
      </c>
      <c r="G9" s="16">
        <f ca="1">INDEX('Oběhy víkendy'!$A:$AL,MATCH(Přehled!$A9,'Oběhy víkendy'!$A:$A,0),23)</f>
        <v>29568</v>
      </c>
      <c r="H9" s="17">
        <f t="shared" ca="1" si="1"/>
        <v>121376</v>
      </c>
    </row>
    <row r="10" spans="1:18" x14ac:dyDescent="0.3">
      <c r="A10" s="53" t="str">
        <f t="shared" si="0"/>
        <v>205celkem</v>
      </c>
      <c r="B10" s="14">
        <v>205</v>
      </c>
      <c r="C10" s="54" t="str">
        <f ca="1">INDEX('Oběhy školní dny'!$A:$W,MATCH($A10,'Oběhy školní dny'!$A:$A,0),10)</f>
        <v>S</v>
      </c>
      <c r="D10" s="15" t="str">
        <f ca="1">INDEX('Oběhy školní dny'!$A:$W,MATCH(Přehled!$A10,'Oběhy školní dny'!$A:$A,0),3)</f>
        <v>Olešenka</v>
      </c>
      <c r="E10" s="15">
        <f ca="1">INDEX('Oběhy školní dny'!$A:$W,MATCH(Přehled!$A10,'Oběhy školní dny'!$A:$A,0),23)</f>
        <v>45182</v>
      </c>
      <c r="F10" s="16">
        <f ca="1">INDEX('Oběhy prázdniny'!$A:$AL,MATCH(Přehled!$A10,'Oběhy prázdniny'!$A:$A,0),23)</f>
        <v>10358.800000000001</v>
      </c>
      <c r="G10" s="16">
        <f ca="1">INDEX('Oběhy víkendy'!$A:$AL,MATCH(Přehled!$A10,'Oběhy víkendy'!$A:$A,0),23)</f>
        <v>0</v>
      </c>
      <c r="H10" s="17">
        <f t="shared" ca="1" si="1"/>
        <v>55540.800000000003</v>
      </c>
    </row>
    <row r="11" spans="1:18" x14ac:dyDescent="0.3">
      <c r="A11" s="53" t="str">
        <f t="shared" si="0"/>
        <v>206celkem</v>
      </c>
      <c r="B11" s="14">
        <v>206</v>
      </c>
      <c r="C11" s="54" t="str">
        <f ca="1">INDEX('Oběhy školní dny'!$A:$W,MATCH($A11,'Oběhy školní dny'!$A:$A,0),10)</f>
        <v>S</v>
      </c>
      <c r="D11" s="15" t="str">
        <f ca="1">INDEX('Oběhy školní dny'!$A:$W,MATCH(Přehled!$A11,'Oběhy školní dny'!$A:$A,0),3)</f>
        <v>Žďár n.Sáz.,,aut.nádr.</v>
      </c>
      <c r="E11" s="15">
        <f ca="1">INDEX('Oběhy školní dny'!$A:$W,MATCH(Přehled!$A11,'Oběhy školní dny'!$A:$A,0),23)</f>
        <v>47293.5</v>
      </c>
      <c r="F11" s="16">
        <f ca="1">INDEX('Oběhy prázdniny'!$A:$AL,MATCH(Přehled!$A11,'Oběhy prázdniny'!$A:$A,0),23)</f>
        <v>10842.900000000001</v>
      </c>
      <c r="G11" s="16">
        <f ca="1">INDEX('Oběhy víkendy'!$A:$AL,MATCH(Přehled!$A11,'Oběhy víkendy'!$A:$A,0),23)</f>
        <v>11052.800000000001</v>
      </c>
      <c r="H11" s="17">
        <f t="shared" ca="1" si="1"/>
        <v>69189.2</v>
      </c>
    </row>
    <row r="12" spans="1:18" x14ac:dyDescent="0.3">
      <c r="A12" s="53" t="str">
        <f t="shared" si="0"/>
        <v>207celkem</v>
      </c>
      <c r="B12" s="14">
        <v>207</v>
      </c>
      <c r="C12" s="54" t="str">
        <f ca="1">INDEX('Oběhy školní dny'!$A:$W,MATCH($A12,'Oběhy školní dny'!$A:$A,0),10)</f>
        <v>V</v>
      </c>
      <c r="D12" s="15" t="str">
        <f ca="1">INDEX('Oběhy školní dny'!$A:$W,MATCH(Přehled!$A12,'Oběhy školní dny'!$A:$A,0),3)</f>
        <v>Velká Losenice,Pořežín</v>
      </c>
      <c r="E12" s="15">
        <f ca="1">INDEX('Oběhy školní dny'!$A:$W,MATCH(Přehled!$A12,'Oběhy školní dny'!$A:$A,0),23)</f>
        <v>41807.5</v>
      </c>
      <c r="F12" s="16">
        <f ca="1">INDEX('Oběhy prázdniny'!$A:$AL,MATCH(Přehled!$A12,'Oběhy prázdniny'!$A:$A,0),23)</f>
        <v>9320.0999999999985</v>
      </c>
      <c r="G12" s="16">
        <f ca="1">INDEX('Oběhy víkendy'!$A:$AL,MATCH(Přehled!$A12,'Oběhy víkendy'!$A:$A,0),23)</f>
        <v>0</v>
      </c>
      <c r="H12" s="17">
        <f t="shared" ca="1" si="1"/>
        <v>51127.6</v>
      </c>
    </row>
    <row r="13" spans="1:18" x14ac:dyDescent="0.3">
      <c r="A13" s="53" t="str">
        <f t="shared" si="0"/>
        <v>208celkem</v>
      </c>
      <c r="B13" s="14">
        <v>208</v>
      </c>
      <c r="C13" s="54" t="str">
        <f ca="1">INDEX('Oběhy školní dny'!$A:$W,MATCH($A13,'Oběhy školní dny'!$A:$A,0),10)</f>
        <v>S</v>
      </c>
      <c r="D13" s="15" t="str">
        <f ca="1">INDEX('Oběhy školní dny'!$A:$W,MATCH(Přehled!$A13,'Oběhy školní dny'!$A:$A,0),3)</f>
        <v>Přibyslav,,Bechyňovo nám.</v>
      </c>
      <c r="E13" s="15">
        <f ca="1">INDEX('Oběhy školní dny'!$A:$W,MATCH(Přehled!$A13,'Oběhy školní dny'!$A:$A,0),23)</f>
        <v>81403.5</v>
      </c>
      <c r="F13" s="16">
        <f ca="1">INDEX('Oběhy prázdniny'!$A:$AL,MATCH(Přehled!$A13,'Oběhy prázdniny'!$A:$A,0),23)</f>
        <v>18010.400000000001</v>
      </c>
      <c r="G13" s="16">
        <f ca="1">INDEX('Oběhy víkendy'!$A:$AL,MATCH(Přehled!$A13,'Oběhy víkendy'!$A:$A,0),23)</f>
        <v>24110</v>
      </c>
      <c r="H13" s="17">
        <f t="shared" ca="1" si="1"/>
        <v>123523.9</v>
      </c>
    </row>
    <row r="14" spans="1:18" x14ac:dyDescent="0.3">
      <c r="A14" s="53" t="str">
        <f t="shared" si="0"/>
        <v>209celkem</v>
      </c>
      <c r="B14" s="14">
        <v>209</v>
      </c>
      <c r="C14" s="54" t="str">
        <f ca="1">INDEX('Oběhy školní dny'!$A:$W,MATCH($A14,'Oběhy školní dny'!$A:$A,0),10)</f>
        <v>V</v>
      </c>
      <c r="D14" s="15" t="str">
        <f ca="1">INDEX('Oběhy školní dny'!$A:$W,MATCH(Přehled!$A14,'Oběhy školní dny'!$A:$A,0),3)</f>
        <v>Velká Losenice</v>
      </c>
      <c r="E14" s="15">
        <f ca="1">INDEX('Oběhy školní dny'!$A:$W,MATCH(Přehled!$A14,'Oběhy školní dny'!$A:$A,0),23)</f>
        <v>48070</v>
      </c>
      <c r="F14" s="16">
        <f ca="1">INDEX('Oběhy prázdniny'!$A:$AL,MATCH(Přehled!$A14,'Oběhy prázdniny'!$A:$A,0),23)</f>
        <v>12849.8</v>
      </c>
      <c r="G14" s="16">
        <f ca="1">INDEX('Oběhy víkendy'!$A:$AL,MATCH(Přehled!$A14,'Oběhy víkendy'!$A:$A,0),23)</f>
        <v>0</v>
      </c>
      <c r="H14" s="17">
        <f t="shared" ca="1" si="1"/>
        <v>60919.8</v>
      </c>
    </row>
    <row r="15" spans="1:18" x14ac:dyDescent="0.3">
      <c r="A15" s="53" t="str">
        <f t="shared" si="0"/>
        <v>210celkem</v>
      </c>
      <c r="B15" s="14">
        <v>210</v>
      </c>
      <c r="C15" s="54" t="str">
        <f ca="1">INDEX('Oběhy školní dny'!$A:$W,MATCH($A15,'Oběhy školní dny'!$A:$A,0),10)</f>
        <v>V</v>
      </c>
      <c r="D15" s="15" t="str">
        <f ca="1">INDEX('Oběhy školní dny'!$A:$W,MATCH(Přehled!$A15,'Oběhy školní dny'!$A:$A,0),3)</f>
        <v>Jimramov,,Obecní úřad</v>
      </c>
      <c r="E15" s="15">
        <f ca="1">INDEX('Oběhy školní dny'!$A:$W,MATCH(Přehled!$A15,'Oběhy školní dny'!$A:$A,0),23)</f>
        <v>65825.5</v>
      </c>
      <c r="F15" s="16">
        <f ca="1">INDEX('Oběhy prázdniny'!$A:$AL,MATCH(Přehled!$A15,'Oběhy prázdniny'!$A:$A,0),23)</f>
        <v>14292.699999999999</v>
      </c>
      <c r="G15" s="16">
        <f ca="1">INDEX('Oběhy víkendy'!$A:$AL,MATCH(Přehled!$A15,'Oběhy víkendy'!$A:$A,0),23)</f>
        <v>0</v>
      </c>
      <c r="H15" s="17">
        <f t="shared" ca="1" si="1"/>
        <v>80118.2</v>
      </c>
    </row>
    <row r="16" spans="1:18" x14ac:dyDescent="0.3">
      <c r="A16" s="53" t="str">
        <f t="shared" si="0"/>
        <v>211celkem</v>
      </c>
      <c r="B16" s="14">
        <v>211</v>
      </c>
      <c r="C16" s="54" t="str">
        <f ca="1">INDEX('Oběhy školní dny'!$A:$W,MATCH($A16,'Oběhy školní dny'!$A:$A,0),10)</f>
        <v>V</v>
      </c>
      <c r="D16" s="15" t="str">
        <f ca="1">INDEX('Oběhy školní dny'!$A:$W,MATCH(Přehled!$A16,'Oběhy školní dny'!$A:$A,0),3)</f>
        <v>Nové Město na Mor.,,centrum</v>
      </c>
      <c r="E16" s="15">
        <f ca="1">INDEX('Oběhy školní dny'!$A:$W,MATCH(Přehled!$A16,'Oběhy školní dny'!$A:$A,0),23)</f>
        <v>72139.5</v>
      </c>
      <c r="F16" s="16">
        <f ca="1">INDEX('Oběhy prázdniny'!$A:$AL,MATCH(Přehled!$A16,'Oběhy prázdniny'!$A:$A,0),23)</f>
        <v>16539.300000000003</v>
      </c>
      <c r="G16" s="16">
        <f ca="1">INDEX('Oběhy víkendy'!$A:$AL,MATCH(Přehled!$A16,'Oběhy víkendy'!$A:$A,0),23)</f>
        <v>6852</v>
      </c>
      <c r="H16" s="17">
        <f t="shared" ca="1" si="1"/>
        <v>95530.8</v>
      </c>
    </row>
    <row r="17" spans="1:8" x14ac:dyDescent="0.3">
      <c r="A17" s="53" t="str">
        <f t="shared" si="0"/>
        <v>212celkem</v>
      </c>
      <c r="B17" s="14">
        <v>212</v>
      </c>
      <c r="C17" s="54" t="str">
        <f ca="1">INDEX('Oběhy školní dny'!$A:$W,MATCH($A17,'Oběhy školní dny'!$A:$A,0),10)</f>
        <v>V</v>
      </c>
      <c r="D17" s="15" t="str">
        <f ca="1">INDEX('Oběhy školní dny'!$A:$W,MATCH(Přehled!$A17,'Oběhy školní dny'!$A:$A,0),3)</f>
        <v>Jimramov,,Obecní úřad</v>
      </c>
      <c r="E17" s="15">
        <f ca="1">INDEX('Oběhy školní dny'!$A:$W,MATCH(Přehled!$A17,'Oběhy školní dny'!$A:$A,0),23)</f>
        <v>39274.5</v>
      </c>
      <c r="F17" s="16">
        <f ca="1">INDEX('Oběhy prázdniny'!$A:$AL,MATCH(Přehled!$A17,'Oběhy prázdniny'!$A:$A,0),23)</f>
        <v>8347.2000000000007</v>
      </c>
      <c r="G17" s="16">
        <f ca="1">INDEX('Oběhy víkendy'!$A:$AL,MATCH(Přehled!$A17,'Oběhy víkendy'!$A:$A,0),23)</f>
        <v>26880.000000000004</v>
      </c>
      <c r="H17" s="17">
        <f t="shared" ca="1" si="1"/>
        <v>74501.7</v>
      </c>
    </row>
    <row r="18" spans="1:8" x14ac:dyDescent="0.3">
      <c r="A18" s="53" t="str">
        <f t="shared" si="0"/>
        <v>213celkem</v>
      </c>
      <c r="B18" s="14">
        <v>213</v>
      </c>
      <c r="C18" s="54" t="str">
        <f ca="1">INDEX('Oběhy školní dny'!$A:$W,MATCH($A18,'Oběhy školní dny'!$A:$A,0),10)</f>
        <v>S</v>
      </c>
      <c r="D18" s="15" t="str">
        <f ca="1">INDEX('Oběhy školní dny'!$A:$W,MATCH(Přehled!$A18,'Oběhy školní dny'!$A:$A,0),3)</f>
        <v>Strážek</v>
      </c>
      <c r="E18" s="15">
        <f ca="1">INDEX('Oběhy školní dny'!$A:$W,MATCH(Přehled!$A18,'Oběhy školní dny'!$A:$A,0),23)</f>
        <v>64537.5</v>
      </c>
      <c r="F18" s="16">
        <f ca="1">INDEX('Oběhy prázdniny'!$A:$AL,MATCH(Přehled!$A18,'Oběhy prázdniny'!$A:$A,0),23)</f>
        <v>13254</v>
      </c>
      <c r="G18" s="16">
        <f ca="1">INDEX('Oběhy víkendy'!$A:$AL,MATCH(Přehled!$A18,'Oběhy víkendy'!$A:$A,0),23)</f>
        <v>0</v>
      </c>
      <c r="H18" s="17">
        <f t="shared" ca="1" si="1"/>
        <v>77791.5</v>
      </c>
    </row>
    <row r="19" spans="1:8" x14ac:dyDescent="0.3">
      <c r="A19" s="53" t="str">
        <f t="shared" si="0"/>
        <v>214celkem</v>
      </c>
      <c r="B19" s="14">
        <v>214</v>
      </c>
      <c r="C19" s="54" t="str">
        <f ca="1">INDEX('Oběhy školní dny'!$A:$W,MATCH($A19,'Oběhy školní dny'!$A:$A,0),10)</f>
        <v>V</v>
      </c>
      <c r="D19" s="15" t="str">
        <f ca="1">INDEX('Oběhy školní dny'!$A:$W,MATCH(Přehled!$A19,'Oběhy školní dny'!$A:$A,0),3)</f>
        <v>Bobrová,Dolní Bobrová</v>
      </c>
      <c r="E19" s="15">
        <f ca="1">INDEX('Oběhy školní dny'!$A:$W,MATCH(Přehled!$A19,'Oběhy školní dny'!$A:$A,0),23)</f>
        <v>47478</v>
      </c>
      <c r="F19" s="16">
        <f ca="1">INDEX('Oběhy prázdniny'!$A:$AL,MATCH(Přehled!$A19,'Oběhy prázdniny'!$A:$A,0),23)</f>
        <v>10885.199999999999</v>
      </c>
      <c r="G19" s="16">
        <f ca="1">INDEX('Oběhy víkendy'!$A:$AL,MATCH(Přehled!$A19,'Oběhy víkendy'!$A:$A,0),23)</f>
        <v>0</v>
      </c>
      <c r="H19" s="17">
        <f t="shared" ca="1" si="1"/>
        <v>58363.199999999997</v>
      </c>
    </row>
    <row r="20" spans="1:8" x14ac:dyDescent="0.3">
      <c r="A20" s="53" t="str">
        <f t="shared" si="0"/>
        <v>215celkem</v>
      </c>
      <c r="B20" s="14">
        <v>215</v>
      </c>
      <c r="C20" s="54" t="str">
        <f ca="1">INDEX('Oběhy školní dny'!$A:$W,MATCH($A20,'Oběhy školní dny'!$A:$A,0),10)</f>
        <v>V</v>
      </c>
      <c r="D20" s="15" t="str">
        <f ca="1">INDEX('Oběhy školní dny'!$A:$W,MATCH(Přehled!$A20,'Oběhy školní dny'!$A:$A,0),3)</f>
        <v>Žďár n.Sáz.,,aut.nádr.</v>
      </c>
      <c r="E20" s="15">
        <f ca="1">INDEX('Oběhy školní dny'!$A:$W,MATCH(Přehled!$A20,'Oběhy školní dny'!$A:$A,0),23)</f>
        <v>56469</v>
      </c>
      <c r="F20" s="16">
        <f ca="1">INDEX('Oběhy prázdniny'!$A:$AL,MATCH(Přehled!$A20,'Oběhy prázdniny'!$A:$A,0),23)</f>
        <v>13521.899999999998</v>
      </c>
      <c r="G20" s="16">
        <f ca="1">INDEX('Oběhy víkendy'!$A:$AL,MATCH(Přehled!$A20,'Oběhy víkendy'!$A:$A,0),23)</f>
        <v>28179.200000000001</v>
      </c>
      <c r="H20" s="17">
        <f t="shared" ca="1" si="1"/>
        <v>98170.099999999991</v>
      </c>
    </row>
    <row r="21" spans="1:8" x14ac:dyDescent="0.3">
      <c r="A21" s="53" t="str">
        <f t="shared" si="0"/>
        <v>216celkem</v>
      </c>
      <c r="B21" s="14">
        <v>216</v>
      </c>
      <c r="C21" s="54" t="str">
        <f ca="1">INDEX('Oběhy školní dny'!$A:$W,MATCH($A21,'Oběhy školní dny'!$A:$A,0),10)</f>
        <v>S</v>
      </c>
      <c r="D21" s="15" t="str">
        <f ca="1">INDEX('Oběhy školní dny'!$A:$W,MATCH(Přehled!$A21,'Oběhy školní dny'!$A:$A,0),3)</f>
        <v>Ostrov n.Osl.</v>
      </c>
      <c r="E21" s="15">
        <f ca="1">INDEX('Oběhy školní dny'!$A:$W,MATCH(Přehled!$A21,'Oběhy školní dny'!$A:$A,0),23)</f>
        <v>68997</v>
      </c>
      <c r="F21" s="16">
        <f ca="1">INDEX('Oběhy prázdniny'!$A:$AL,MATCH(Přehled!$A21,'Oběhy prázdniny'!$A:$A,0),23)</f>
        <v>14278.599999999999</v>
      </c>
      <c r="G21" s="16">
        <f ca="1">INDEX('Oběhy víkendy'!$A:$AL,MATCH(Přehled!$A21,'Oběhy víkendy'!$A:$A,0),23)</f>
        <v>0</v>
      </c>
      <c r="H21" s="17">
        <f t="shared" ca="1" si="1"/>
        <v>83275.600000000006</v>
      </c>
    </row>
    <row r="22" spans="1:8" x14ac:dyDescent="0.3">
      <c r="A22" s="53" t="str">
        <f t="shared" si="0"/>
        <v>217celkem</v>
      </c>
      <c r="B22" s="14">
        <v>217</v>
      </c>
      <c r="C22" s="54" t="str">
        <f ca="1">INDEX('Oběhy školní dny'!$A:$W,MATCH($A22,'Oběhy školní dny'!$A:$A,0),10)</f>
        <v>S</v>
      </c>
      <c r="D22" s="15" t="str">
        <f ca="1">INDEX('Oběhy školní dny'!$A:$W,MATCH(Přehled!$A22,'Oběhy školní dny'!$A:$A,0),3)</f>
        <v>Pikárec</v>
      </c>
      <c r="E22" s="15">
        <f ca="1">INDEX('Oběhy školní dny'!$A:$W,MATCH(Přehled!$A22,'Oběhy školní dny'!$A:$A,0),23)</f>
        <v>53811.5</v>
      </c>
      <c r="F22" s="16">
        <f ca="1">INDEX('Oběhy prázdniny'!$A:$AL,MATCH(Přehled!$A22,'Oběhy prázdniny'!$A:$A,0),23)</f>
        <v>11233</v>
      </c>
      <c r="G22" s="16">
        <f ca="1">INDEX('Oběhy víkendy'!$A:$AL,MATCH(Přehled!$A22,'Oběhy víkendy'!$A:$A,0),23)</f>
        <v>0</v>
      </c>
      <c r="H22" s="17">
        <f t="shared" ca="1" si="1"/>
        <v>65044.5</v>
      </c>
    </row>
    <row r="23" spans="1:8" x14ac:dyDescent="0.3">
      <c r="A23" s="53" t="str">
        <f t="shared" si="0"/>
        <v>218celkem</v>
      </c>
      <c r="B23" s="14">
        <v>218</v>
      </c>
      <c r="C23" s="54" t="str">
        <f ca="1">INDEX('Oběhy školní dny'!$A:$W,MATCH($A23,'Oběhy školní dny'!$A:$A,0),10)</f>
        <v>V</v>
      </c>
      <c r="D23" s="15" t="str">
        <f ca="1">INDEX('Oběhy školní dny'!$A:$W,MATCH(Přehled!$A23,'Oběhy školní dny'!$A:$A,0),3)</f>
        <v>Bobrová,Dolní Bobrová</v>
      </c>
      <c r="E23" s="15">
        <f ca="1">INDEX('Oběhy školní dny'!$A:$W,MATCH(Přehled!$A23,'Oběhy školní dny'!$A:$A,0),23)</f>
        <v>73820.5</v>
      </c>
      <c r="F23" s="16">
        <f ca="1">INDEX('Oběhy prázdniny'!$A:$AL,MATCH(Přehled!$A23,'Oběhy prázdniny'!$A:$A,0),23)</f>
        <v>16924.699999999997</v>
      </c>
      <c r="G23" s="16">
        <f ca="1">INDEX('Oběhy víkendy'!$A:$AL,MATCH(Přehled!$A23,'Oběhy víkendy'!$A:$A,0),23)</f>
        <v>0</v>
      </c>
      <c r="H23" s="17">
        <f t="shared" ca="1" si="1"/>
        <v>90745.2</v>
      </c>
    </row>
    <row r="24" spans="1:8" x14ac:dyDescent="0.3">
      <c r="A24" s="53" t="str">
        <f t="shared" si="0"/>
        <v>219celkem</v>
      </c>
      <c r="B24" s="14">
        <v>219</v>
      </c>
      <c r="C24" s="54" t="str">
        <f ca="1">INDEX('Oběhy školní dny'!$A:$W,MATCH($A24,'Oběhy školní dny'!$A:$A,0),10)</f>
        <v>S</v>
      </c>
      <c r="D24" s="15" t="str">
        <f ca="1">INDEX('Oběhy školní dny'!$A:$W,MATCH(Přehled!$A24,'Oběhy školní dny'!$A:$A,0),3)</f>
        <v>Fryšava,,u Peňázů</v>
      </c>
      <c r="E24" s="15">
        <f ca="1">INDEX('Oběhy školní dny'!$A:$W,MATCH(Přehled!$A24,'Oběhy školní dny'!$A:$A,0),23)</f>
        <v>40219</v>
      </c>
      <c r="F24" s="16">
        <f ca="1">INDEX('Oběhy prázdniny'!$A:$AL,MATCH(Přehled!$A24,'Oběhy prázdniny'!$A:$A,0),23)</f>
        <v>6598.8000000000011</v>
      </c>
      <c r="G24" s="16">
        <f ca="1">INDEX('Oběhy víkendy'!$A:$AL,MATCH(Přehled!$A24,'Oběhy víkendy'!$A:$A,0),23)</f>
        <v>0</v>
      </c>
      <c r="H24" s="17">
        <f t="shared" ca="1" si="1"/>
        <v>46817.8</v>
      </c>
    </row>
    <row r="25" spans="1:8" x14ac:dyDescent="0.3">
      <c r="A25" s="53" t="str">
        <f t="shared" si="0"/>
        <v>220celkem</v>
      </c>
      <c r="B25" s="14">
        <v>220</v>
      </c>
      <c r="C25" s="54" t="str">
        <f ca="1">INDEX('Oběhy školní dny'!$A:$W,MATCH($A25,'Oběhy školní dny'!$A:$A,0),10)</f>
        <v>S</v>
      </c>
      <c r="D25" s="15" t="str">
        <f ca="1">INDEX('Oběhy školní dny'!$A:$W,MATCH(Přehled!$A25,'Oběhy školní dny'!$A:$A,0),3)</f>
        <v>Sněžné,,hotel Záložna</v>
      </c>
      <c r="E25" s="15">
        <f ca="1">INDEX('Oběhy školní dny'!$A:$W,MATCH(Přehled!$A25,'Oběhy školní dny'!$A:$A,0),23)</f>
        <v>38253</v>
      </c>
      <c r="F25" s="16">
        <f ca="1">INDEX('Oběhy prázdniny'!$A:$AL,MATCH(Přehled!$A25,'Oběhy prázdniny'!$A:$A,0),23)</f>
        <v>8770.1999999999989</v>
      </c>
      <c r="G25" s="16">
        <f ca="1">INDEX('Oběhy víkendy'!$A:$AL,MATCH(Přehled!$A25,'Oběhy víkendy'!$A:$A,0),23)</f>
        <v>0</v>
      </c>
      <c r="H25" s="17">
        <f t="shared" ca="1" si="1"/>
        <v>47023.199999999997</v>
      </c>
    </row>
    <row r="26" spans="1:8" x14ac:dyDescent="0.3">
      <c r="A26" s="53" t="str">
        <f t="shared" si="0"/>
        <v>221celkem</v>
      </c>
      <c r="B26" s="14">
        <v>221</v>
      </c>
      <c r="C26" s="54" t="str">
        <f ca="1">INDEX('Oběhy školní dny'!$A:$W,MATCH($A26,'Oběhy školní dny'!$A:$A,0),10)</f>
        <v>V</v>
      </c>
      <c r="D26" s="15" t="str">
        <f ca="1">INDEX('Oběhy školní dny'!$A:$W,MATCH(Přehled!$A26,'Oběhy školní dny'!$A:$A,0),3)</f>
        <v>Daňkovice</v>
      </c>
      <c r="E26" s="15">
        <f ca="1">INDEX('Oběhy školní dny'!$A:$W,MATCH(Přehled!$A26,'Oběhy školní dny'!$A:$A,0),23)</f>
        <v>77654</v>
      </c>
      <c r="F26" s="16">
        <f ca="1">INDEX('Oběhy prázdniny'!$A:$AL,MATCH(Přehled!$A26,'Oběhy prázdniny'!$A:$A,0),23)</f>
        <v>17803.599999999999</v>
      </c>
      <c r="G26" s="16">
        <f ca="1">INDEX('Oběhy víkendy'!$A:$AL,MATCH(Přehled!$A26,'Oběhy víkendy'!$A:$A,0),23)</f>
        <v>28268.800000000007</v>
      </c>
      <c r="H26" s="17">
        <f t="shared" ca="1" si="1"/>
        <v>123726.40000000001</v>
      </c>
    </row>
    <row r="27" spans="1:8" x14ac:dyDescent="0.3">
      <c r="A27" s="53" t="str">
        <f t="shared" si="0"/>
        <v>222celkem</v>
      </c>
      <c r="B27" s="14">
        <v>222</v>
      </c>
      <c r="C27" s="54" t="str">
        <f ca="1">INDEX('Oběhy školní dny'!$A:$W,MATCH($A27,'Oběhy školní dny'!$A:$A,0),10)</f>
        <v>V</v>
      </c>
      <c r="D27" s="15" t="str">
        <f ca="1">INDEX('Oběhy školní dny'!$A:$W,MATCH(Přehled!$A27,'Oběhy školní dny'!$A:$A,0),3)</f>
        <v>Spělkov</v>
      </c>
      <c r="E27" s="15">
        <f ca="1">INDEX('Oběhy školní dny'!$A:$W,MATCH(Přehled!$A27,'Oběhy školní dny'!$A:$A,0),23)</f>
        <v>47970</v>
      </c>
      <c r="F27" s="16">
        <f ca="1">INDEX('Oběhy prázdniny'!$A:$AL,MATCH(Přehled!$A27,'Oběhy prázdniny'!$A:$A,0),23)</f>
        <v>10997.999999999998</v>
      </c>
      <c r="G27" s="16">
        <f ca="1">INDEX('Oběhy víkendy'!$A:$AL,MATCH(Přehled!$A27,'Oběhy víkendy'!$A:$A,0),23)</f>
        <v>19924.8</v>
      </c>
      <c r="H27" s="17">
        <f t="shared" ca="1" si="1"/>
        <v>78892.800000000003</v>
      </c>
    </row>
    <row r="28" spans="1:8" x14ac:dyDescent="0.3">
      <c r="A28" s="53" t="str">
        <f t="shared" si="0"/>
        <v>223celkem</v>
      </c>
      <c r="B28" s="14">
        <v>223</v>
      </c>
      <c r="C28" s="54" t="str">
        <f ca="1">INDEX('Oběhy školní dny'!$A:$W,MATCH($A28,'Oběhy školní dny'!$A:$A,0),10)</f>
        <v>V</v>
      </c>
      <c r="D28" s="15" t="str">
        <f ca="1">INDEX('Oběhy školní dny'!$A:$W,MATCH(Přehled!$A28,'Oběhy školní dny'!$A:$A,0),3)</f>
        <v>Herálec</v>
      </c>
      <c r="E28" s="15">
        <f ca="1">INDEX('Oběhy školní dny'!$A:$W,MATCH(Přehled!$A28,'Oběhy školní dny'!$A:$A,0),23)</f>
        <v>53669</v>
      </c>
      <c r="F28" s="16">
        <f ca="1">INDEX('Oběhy prázdniny'!$A:$AL,MATCH(Přehled!$A28,'Oběhy prázdniny'!$A:$A,0),23)</f>
        <v>12304.6</v>
      </c>
      <c r="G28" s="16">
        <f ca="1">INDEX('Oběhy víkendy'!$A:$AL,MATCH(Přehled!$A28,'Oběhy víkendy'!$A:$A,0),23)</f>
        <v>0</v>
      </c>
      <c r="H28" s="17">
        <f t="shared" ca="1" si="1"/>
        <v>65973.600000000006</v>
      </c>
    </row>
    <row r="29" spans="1:8" x14ac:dyDescent="0.3">
      <c r="A29" s="53" t="str">
        <f t="shared" si="0"/>
        <v>224celkem</v>
      </c>
      <c r="B29" s="14">
        <v>224</v>
      </c>
      <c r="C29" s="54" t="str">
        <f ca="1">INDEX('Oběhy školní dny'!$A:$W,MATCH($A29,'Oběhy školní dny'!$A:$A,0),10)</f>
        <v>V</v>
      </c>
      <c r="D29" s="15" t="str">
        <f ca="1">INDEX('Oběhy školní dny'!$A:$W,MATCH(Přehled!$A29,'Oběhy školní dny'!$A:$A,0),3)</f>
        <v>Pustá Rybná,,host.</v>
      </c>
      <c r="E29" s="15">
        <f ca="1">INDEX('Oběhy školní dny'!$A:$W,MATCH(Přehled!$A29,'Oběhy školní dny'!$A:$A,0),23)</f>
        <v>55104</v>
      </c>
      <c r="F29" s="16">
        <f ca="1">INDEX('Oběhy prázdniny'!$A:$AL,MATCH(Přehled!$A29,'Oběhy prázdniny'!$A:$A,0),23)</f>
        <v>12633.600000000002</v>
      </c>
      <c r="G29" s="16">
        <f ca="1">INDEX('Oběhy víkendy'!$A:$AL,MATCH(Přehled!$A29,'Oběhy víkendy'!$A:$A,0),23)</f>
        <v>0</v>
      </c>
      <c r="H29" s="17">
        <f t="shared" ca="1" si="1"/>
        <v>67737.600000000006</v>
      </c>
    </row>
    <row r="30" spans="1:8" x14ac:dyDescent="0.3">
      <c r="A30" s="53" t="str">
        <f t="shared" si="0"/>
        <v>225celkem</v>
      </c>
      <c r="B30" s="14">
        <v>225</v>
      </c>
      <c r="C30" s="54" t="str">
        <f ca="1">INDEX('Oběhy školní dny'!$A:$W,MATCH($A30,'Oběhy školní dny'!$A:$A,0),10)</f>
        <v>V</v>
      </c>
      <c r="D30" s="15" t="str">
        <f ca="1">INDEX('Oběhy školní dny'!$A:$W,MATCH(Přehled!$A30,'Oběhy školní dny'!$A:$A,0),3)</f>
        <v>Svratka,,aut.st.</v>
      </c>
      <c r="E30" s="15">
        <f ca="1">INDEX('Oběhy školní dny'!$A:$W,MATCH(Přehled!$A30,'Oběhy školní dny'!$A:$A,0),23)</f>
        <v>53054</v>
      </c>
      <c r="F30" s="16">
        <f ca="1">INDEX('Oběhy prázdniny'!$A:$AL,MATCH(Přehled!$A30,'Oběhy prázdniny'!$A:$A,0),23)</f>
        <v>12163.600000000002</v>
      </c>
      <c r="G30" s="16">
        <f ca="1">INDEX('Oběhy víkendy'!$A:$AL,MATCH(Přehled!$A30,'Oběhy víkendy'!$A:$A,0),23)</f>
        <v>0</v>
      </c>
      <c r="H30" s="17">
        <f t="shared" ca="1" si="1"/>
        <v>65217.600000000006</v>
      </c>
    </row>
    <row r="31" spans="1:8" x14ac:dyDescent="0.3">
      <c r="A31" s="53" t="str">
        <f t="shared" si="0"/>
        <v>226celkem</v>
      </c>
      <c r="B31" s="14">
        <v>226</v>
      </c>
      <c r="C31" s="54" t="str">
        <f ca="1">INDEX('Oběhy školní dny'!$A:$W,MATCH($A31,'Oběhy školní dny'!$A:$A,0),10)</f>
        <v>V</v>
      </c>
      <c r="D31" s="15" t="str">
        <f ca="1">INDEX('Oběhy školní dny'!$A:$W,MATCH(Přehled!$A31,'Oběhy školní dny'!$A:$A,0),3)</f>
        <v>Svratka,,aut.st.</v>
      </c>
      <c r="E31" s="15">
        <f ca="1">INDEX('Oběhy školní dny'!$A:$W,MATCH(Přehled!$A31,'Oběhy školní dny'!$A:$A,0),23)</f>
        <v>52521</v>
      </c>
      <c r="F31" s="16">
        <f ca="1">INDEX('Oběhy prázdniny'!$A:$AL,MATCH(Přehled!$A31,'Oběhy prázdniny'!$A:$A,0),23)</f>
        <v>12041.400000000003</v>
      </c>
      <c r="G31" s="16">
        <f ca="1">INDEX('Oběhy víkendy'!$A:$AL,MATCH(Přehled!$A31,'Oběhy víkendy'!$A:$A,0),23)</f>
        <v>21593.600000000002</v>
      </c>
      <c r="H31" s="17">
        <f t="shared" ca="1" si="1"/>
        <v>86156</v>
      </c>
    </row>
    <row r="32" spans="1:8" x14ac:dyDescent="0.3">
      <c r="A32" s="53" t="str">
        <f t="shared" si="0"/>
        <v>227celkem</v>
      </c>
      <c r="B32" s="14">
        <v>227</v>
      </c>
      <c r="C32" s="54" t="str">
        <f ca="1">INDEX('Oběhy školní dny'!$A:$W,MATCH($A32,'Oběhy školní dny'!$A:$A,0),10)</f>
        <v>V</v>
      </c>
      <c r="D32" s="15" t="str">
        <f ca="1">INDEX('Oběhy školní dny'!$A:$W,MATCH(Přehled!$A32,'Oběhy školní dny'!$A:$A,0),3)</f>
        <v>Svratka,,aut.st.</v>
      </c>
      <c r="E32" s="15">
        <f ca="1">INDEX('Oběhy školní dny'!$A:$W,MATCH(Přehled!$A32,'Oběhy školní dny'!$A:$A,0),23)</f>
        <v>48093</v>
      </c>
      <c r="F32" s="16">
        <f ca="1">INDEX('Oběhy prázdniny'!$A:$AL,MATCH(Přehled!$A32,'Oběhy prázdniny'!$A:$A,0),23)</f>
        <v>11026.2</v>
      </c>
      <c r="G32" s="16">
        <f ca="1">INDEX('Oběhy víkendy'!$A:$AL,MATCH(Přehled!$A32,'Oběhy víkendy'!$A:$A,0),23)</f>
        <v>25535.999999999996</v>
      </c>
      <c r="H32" s="17">
        <f t="shared" ca="1" si="1"/>
        <v>84655.2</v>
      </c>
    </row>
    <row r="33" spans="1:8" x14ac:dyDescent="0.3">
      <c r="A33" s="53" t="str">
        <f t="shared" si="0"/>
        <v>228celkem</v>
      </c>
      <c r="B33" s="14">
        <v>228</v>
      </c>
      <c r="C33" s="54" t="str">
        <f ca="1">INDEX('Oběhy školní dny'!$A:$W,MATCH($A33,'Oběhy školní dny'!$A:$A,0),10)</f>
        <v>V</v>
      </c>
      <c r="D33" s="15" t="str">
        <f ca="1">INDEX('Oběhy školní dny'!$A:$W,MATCH(Přehled!$A33,'Oběhy školní dny'!$A:$A,0),3)</f>
        <v>Svratka,,aut.st.</v>
      </c>
      <c r="E33" s="15">
        <f ca="1">INDEX('Oběhy školní dny'!$A:$W,MATCH(Přehled!$A33,'Oběhy školní dny'!$A:$A,0),23)</f>
        <v>49159</v>
      </c>
      <c r="F33" s="16">
        <f ca="1">INDEX('Oběhy prázdniny'!$A:$AL,MATCH(Přehled!$A33,'Oběhy prázdniny'!$A:$A,0),23)</f>
        <v>11270.600000000002</v>
      </c>
      <c r="G33" s="16">
        <f ca="1">INDEX('Oběhy víkendy'!$A:$AL,MATCH(Přehled!$A33,'Oběhy víkendy'!$A:$A,0),23)</f>
        <v>26700.799999999996</v>
      </c>
      <c r="H33" s="17">
        <f t="shared" ca="1" si="1"/>
        <v>87130.4</v>
      </c>
    </row>
    <row r="34" spans="1:8" x14ac:dyDescent="0.3">
      <c r="A34" s="53" t="str">
        <f t="shared" si="0"/>
        <v>229celkem</v>
      </c>
      <c r="B34" s="14">
        <v>229</v>
      </c>
      <c r="C34" s="54" t="str">
        <f ca="1">INDEX('Oběhy školní dny'!$A:$W,MATCH($A34,'Oběhy školní dny'!$A:$A,0),10)</f>
        <v>V</v>
      </c>
      <c r="D34" s="15" t="str">
        <f ca="1">INDEX('Oběhy školní dny'!$A:$W,MATCH(Přehled!$A34,'Oběhy školní dny'!$A:$A,0),3)</f>
        <v>Svratka,,aut.st.</v>
      </c>
      <c r="E34" s="15">
        <f ca="1">INDEX('Oběhy školní dny'!$A:$W,MATCH(Přehled!$A34,'Oběhy školní dny'!$A:$A,0),23)</f>
        <v>71791</v>
      </c>
      <c r="F34" s="16">
        <f ca="1">INDEX('Oběhy prázdniny'!$A:$AL,MATCH(Přehled!$A34,'Oběhy prázdniny'!$A:$A,0),23)</f>
        <v>16459.400000000005</v>
      </c>
      <c r="G34" s="16">
        <f ca="1">INDEX('Oběhy víkendy'!$A:$AL,MATCH(Přehled!$A34,'Oběhy víkendy'!$A:$A,0),23)</f>
        <v>0</v>
      </c>
      <c r="H34" s="17">
        <f t="shared" ca="1" si="1"/>
        <v>88250.400000000009</v>
      </c>
    </row>
    <row r="35" spans="1:8" x14ac:dyDescent="0.3">
      <c r="A35" s="53" t="str">
        <f t="shared" si="0"/>
        <v>230celkem</v>
      </c>
      <c r="B35" s="14">
        <v>230</v>
      </c>
      <c r="C35" s="54" t="str">
        <f ca="1">INDEX('Oběhy školní dny'!$A:$W,MATCH($A35,'Oběhy školní dny'!$A:$A,0),10)</f>
        <v>S</v>
      </c>
      <c r="D35" s="15" t="str">
        <f ca="1">INDEX('Oběhy školní dny'!$A:$W,MATCH(Přehled!$A35,'Oběhy školní dny'!$A:$A,0),3)</f>
        <v>Matějov</v>
      </c>
      <c r="E35" s="15">
        <f ca="1">INDEX('Oběhy školní dny'!$A:$W,MATCH(Přehled!$A35,'Oběhy školní dny'!$A:$A,0),23)</f>
        <v>43009</v>
      </c>
      <c r="F35" s="16">
        <f ca="1">INDEX('Oběhy prázdniny'!$A:$AL,MATCH(Přehled!$A35,'Oběhy prázdniny'!$A:$A,0),23)</f>
        <v>11693.599999999999</v>
      </c>
      <c r="G35" s="16">
        <f ca="1">INDEX('Oběhy víkendy'!$A:$AL,MATCH(Přehled!$A35,'Oběhy víkendy'!$A:$A,0),23)</f>
        <v>0</v>
      </c>
      <c r="H35" s="17">
        <f t="shared" ca="1" si="1"/>
        <v>54702.6</v>
      </c>
    </row>
    <row r="36" spans="1:8" x14ac:dyDescent="0.3">
      <c r="A36" s="53" t="str">
        <f t="shared" si="0"/>
        <v>231celkem</v>
      </c>
      <c r="B36" s="14">
        <v>231</v>
      </c>
      <c r="C36" s="54" t="str">
        <f ca="1">INDEX('Oběhy školní dny'!$A:$W,MATCH($A36,'Oběhy školní dny'!$A:$A,0),10)</f>
        <v>V</v>
      </c>
      <c r="D36" s="15" t="str">
        <f ca="1">INDEX('Oběhy školní dny'!$A:$W,MATCH(Přehled!$A36,'Oběhy školní dny'!$A:$A,0),3)</f>
        <v>Kotlasy</v>
      </c>
      <c r="E36" s="15">
        <f ca="1">INDEX('Oběhy školní dny'!$A:$W,MATCH(Přehled!$A36,'Oběhy školní dny'!$A:$A,0),23)</f>
        <v>43002</v>
      </c>
      <c r="F36" s="16">
        <f ca="1">INDEX('Oběhy prázdniny'!$A:$AL,MATCH(Přehled!$A36,'Oběhy prázdniny'!$A:$A,0),23)</f>
        <v>10076.800000000001</v>
      </c>
      <c r="G36" s="16">
        <f ca="1">INDEX('Oběhy víkendy'!$A:$AL,MATCH(Přehled!$A36,'Oběhy víkendy'!$A:$A,0),23)</f>
        <v>0</v>
      </c>
      <c r="H36" s="17">
        <f t="shared" ca="1" si="1"/>
        <v>53078.8</v>
      </c>
    </row>
    <row r="37" spans="1:8" x14ac:dyDescent="0.3">
      <c r="A37" s="53" t="str">
        <f t="shared" si="0"/>
        <v>232celkem</v>
      </c>
      <c r="B37" s="14">
        <v>232</v>
      </c>
      <c r="C37" s="54" t="str">
        <f ca="1">INDEX('Oběhy školní dny'!$A:$W,MATCH($A37,'Oběhy školní dny'!$A:$A,0),10)</f>
        <v>V</v>
      </c>
      <c r="D37" s="15" t="str">
        <f ca="1">INDEX('Oběhy školní dny'!$A:$W,MATCH(Přehled!$A37,'Oběhy školní dny'!$A:$A,0),3)</f>
        <v>Hamry n.Sáz.,Šlakhamry</v>
      </c>
      <c r="E37" s="15">
        <f ca="1">INDEX('Oběhy školní dny'!$A:$W,MATCH(Přehled!$A37,'Oběhy školní dny'!$A:$A,0),23)</f>
        <v>50013.5</v>
      </c>
      <c r="F37" s="16">
        <f ca="1">INDEX('Oběhy prázdniny'!$A:$AL,MATCH(Přehled!$A37,'Oběhy prázdniny'!$A:$A,0),23)</f>
        <v>10795.9</v>
      </c>
      <c r="G37" s="16">
        <f ca="1">INDEX('Oběhy víkendy'!$A:$AL,MATCH(Přehled!$A37,'Oběhy víkendy'!$A:$A,0),23)</f>
        <v>0</v>
      </c>
      <c r="H37" s="17">
        <f t="shared" ca="1" si="1"/>
        <v>60809.4</v>
      </c>
    </row>
    <row r="38" spans="1:8" x14ac:dyDescent="0.3">
      <c r="A38" s="53" t="str">
        <f t="shared" ref="A38:A54" si="2">CONCATENATE(B38,"celkem")</f>
        <v>233celkem</v>
      </c>
      <c r="B38" s="14">
        <v>233</v>
      </c>
      <c r="C38" s="54" t="str">
        <f ca="1">INDEX('Oběhy školní dny'!$A:$W,MATCH($A38,'Oběhy školní dny'!$A:$A,0),10)</f>
        <v>S</v>
      </c>
      <c r="D38" s="15" t="str">
        <f ca="1">INDEX('Oběhy školní dny'!$A:$W,MATCH(Přehled!$A38,'Oběhy školní dny'!$A:$A,0),3)</f>
        <v>Měřín,,nám.</v>
      </c>
      <c r="E38" s="15">
        <f ca="1">INDEX('Oběhy školní dny'!$A:$W,MATCH(Přehled!$A38,'Oběhy školní dny'!$A:$A,0),23)</f>
        <v>78628.5</v>
      </c>
      <c r="F38" s="16">
        <f ca="1">INDEX('Oběhy prázdniny'!$A:$AL,MATCH(Přehled!$A38,'Oběhy prázdniny'!$A:$A,0),23)</f>
        <v>17493.399999999998</v>
      </c>
      <c r="G38" s="16">
        <f ca="1">INDEX('Oběhy víkendy'!$A:$AL,MATCH(Přehled!$A38,'Oběhy víkendy'!$A:$A,0),23)</f>
        <v>20630.400000000001</v>
      </c>
      <c r="H38" s="17">
        <f t="shared" ca="1" si="1"/>
        <v>116752.29999999999</v>
      </c>
    </row>
    <row r="39" spans="1:8" x14ac:dyDescent="0.3">
      <c r="A39" s="53" t="str">
        <f t="shared" si="2"/>
        <v>234celkem</v>
      </c>
      <c r="B39" s="14">
        <v>234</v>
      </c>
      <c r="C39" s="54" t="str">
        <f ca="1">INDEX('Oběhy školní dny'!$A:$W,MATCH($A39,'Oběhy školní dny'!$A:$A,0),10)</f>
        <v>S</v>
      </c>
      <c r="D39" s="15" t="str">
        <f ca="1">INDEX('Oběhy školní dny'!$A:$W,MATCH(Přehled!$A39,'Oběhy školní dny'!$A:$A,0),3)</f>
        <v>Pavlov,,I</v>
      </c>
      <c r="E39" s="15">
        <f ca="1">INDEX('Oběhy školní dny'!$A:$W,MATCH(Přehled!$A39,'Oběhy školní dny'!$A:$A,0),23)</f>
        <v>44089</v>
      </c>
      <c r="F39" s="16">
        <f ca="1">INDEX('Oběhy prázdniny'!$A:$AL,MATCH(Přehled!$A39,'Oběhy prázdniny'!$A:$A,0),23)</f>
        <v>0</v>
      </c>
      <c r="G39" s="16">
        <f ca="1">INDEX('Oběhy víkendy'!$A:$AL,MATCH(Přehled!$A39,'Oběhy víkendy'!$A:$A,0),23)</f>
        <v>0</v>
      </c>
      <c r="H39" s="17">
        <f t="shared" ca="1" si="1"/>
        <v>44089</v>
      </c>
    </row>
    <row r="40" spans="1:8" x14ac:dyDescent="0.3">
      <c r="A40" s="53" t="str">
        <f t="shared" si="2"/>
        <v>235celkem</v>
      </c>
      <c r="B40" s="14">
        <v>235</v>
      </c>
      <c r="C40" s="54" t="str">
        <f ca="1">INDEX('Oběhy školní dny'!$A:$W,MATCH($A40,'Oběhy školní dny'!$A:$A,0),10)</f>
        <v>V</v>
      </c>
      <c r="D40" s="15" t="str">
        <f ca="1">INDEX('Oběhy školní dny'!$A:$W,MATCH(Přehled!$A40,'Oběhy školní dny'!$A:$A,0),3)</f>
        <v>Bystřice n.Pern.,,aut.nádr.</v>
      </c>
      <c r="E40" s="15">
        <f ca="1">INDEX('Oběhy školní dny'!$A:$W,MATCH(Přehled!$A40,'Oběhy školní dny'!$A:$A,0),23)</f>
        <v>54099.5</v>
      </c>
      <c r="F40" s="16">
        <f ca="1">INDEX('Oběhy prázdniny'!$A:$AL,MATCH(Přehled!$A40,'Oběhy prázdniny'!$A:$A,0),23)</f>
        <v>12403.3</v>
      </c>
      <c r="G40" s="16">
        <f ca="1">INDEX('Oběhy víkendy'!$A:$AL,MATCH(Přehled!$A40,'Oběhy víkendy'!$A:$A,0),23)</f>
        <v>31584.000000000007</v>
      </c>
      <c r="H40" s="17">
        <f t="shared" ca="1" si="1"/>
        <v>98086.800000000017</v>
      </c>
    </row>
    <row r="41" spans="1:8" x14ac:dyDescent="0.3">
      <c r="A41" s="53" t="str">
        <f t="shared" si="2"/>
        <v>236celkem</v>
      </c>
      <c r="B41" s="14">
        <v>236</v>
      </c>
      <c r="C41" s="54" t="str">
        <f ca="1">INDEX('Oběhy školní dny'!$A:$W,MATCH($A41,'Oběhy školní dny'!$A:$A,0),10)</f>
        <v>V</v>
      </c>
      <c r="D41" s="15" t="str">
        <f ca="1">INDEX('Oběhy školní dny'!$A:$W,MATCH(Přehled!$A41,'Oběhy školní dny'!$A:$A,0),3)</f>
        <v>Bystřice n.Pern.,,aut.nádr.</v>
      </c>
      <c r="E41" s="15">
        <f ca="1">INDEX('Oběhy školní dny'!$A:$W,MATCH(Přehled!$A41,'Oběhy školní dny'!$A:$A,0),23)</f>
        <v>89318.5</v>
      </c>
      <c r="F41" s="16">
        <f ca="1">INDEX('Oběhy prázdniny'!$A:$AL,MATCH(Přehled!$A41,'Oběhy prázdniny'!$A:$A,0),23)</f>
        <v>20477.899999999998</v>
      </c>
      <c r="G41" s="16">
        <f ca="1">INDEX('Oběhy víkendy'!$A:$AL,MATCH(Přehled!$A41,'Oběhy víkendy'!$A:$A,0),23)</f>
        <v>0</v>
      </c>
      <c r="H41" s="17">
        <f t="shared" ca="1" si="1"/>
        <v>109796.4</v>
      </c>
    </row>
    <row r="42" spans="1:8" x14ac:dyDescent="0.3">
      <c r="A42" s="53" t="str">
        <f t="shared" si="2"/>
        <v>237celkem</v>
      </c>
      <c r="B42" s="14">
        <v>237</v>
      </c>
      <c r="C42" s="54" t="str">
        <f ca="1">INDEX('Oběhy školní dny'!$A:$W,MATCH($A42,'Oběhy školní dny'!$A:$A,0),10)</f>
        <v>V</v>
      </c>
      <c r="D42" s="15" t="str">
        <f ca="1">INDEX('Oběhy školní dny'!$A:$W,MATCH(Přehled!$A42,'Oběhy školní dny'!$A:$A,0),3)</f>
        <v>Nové Město na Mor.,,centrum</v>
      </c>
      <c r="E42" s="15">
        <f ca="1">INDEX('Oběhy školní dny'!$A:$W,MATCH(Přehled!$A42,'Oběhy školní dny'!$A:$A,0),23)</f>
        <v>52193</v>
      </c>
      <c r="F42" s="16">
        <f ca="1">INDEX('Oběhy prázdniny'!$A:$AL,MATCH(Přehled!$A42,'Oběhy prázdniny'!$A:$A,0),23)</f>
        <v>11966.199999999999</v>
      </c>
      <c r="G42" s="16">
        <f ca="1">INDEX('Oběhy víkendy'!$A:$AL,MATCH(Přehled!$A42,'Oběhy víkendy'!$A:$A,0),23)</f>
        <v>0</v>
      </c>
      <c r="H42" s="17">
        <f t="shared" ca="1" si="1"/>
        <v>64159.199999999997</v>
      </c>
    </row>
    <row r="43" spans="1:8" x14ac:dyDescent="0.3">
      <c r="A43" s="53" t="str">
        <f t="shared" si="2"/>
        <v>238celkem</v>
      </c>
      <c r="B43" s="14">
        <v>238</v>
      </c>
      <c r="C43" s="54" t="str">
        <f ca="1">INDEX('Oběhy školní dny'!$A:$W,MATCH($A43,'Oběhy školní dny'!$A:$A,0),10)</f>
        <v>V</v>
      </c>
      <c r="D43" s="15" t="str">
        <f ca="1">INDEX('Oběhy školní dny'!$A:$W,MATCH(Přehled!$A43,'Oběhy školní dny'!$A:$A,0),3)</f>
        <v>Jamné</v>
      </c>
      <c r="E43" s="15">
        <f ca="1">INDEX('Oběhy školní dny'!$A:$W,MATCH(Přehled!$A43,'Oběhy školní dny'!$A:$A,0),23)</f>
        <v>93090.5</v>
      </c>
      <c r="F43" s="16">
        <f ca="1">INDEX('Oběhy prázdniny'!$A:$AL,MATCH(Přehled!$A43,'Oběhy prázdniny'!$A:$A,0),23)</f>
        <v>21342.700000000004</v>
      </c>
      <c r="G43" s="16">
        <f ca="1">INDEX('Oběhy víkendy'!$A:$AL,MATCH(Přehled!$A43,'Oběhy víkendy'!$A:$A,0),23)</f>
        <v>0</v>
      </c>
      <c r="H43" s="17">
        <f t="shared" ca="1" si="1"/>
        <v>114433.20000000001</v>
      </c>
    </row>
    <row r="44" spans="1:8" x14ac:dyDescent="0.3">
      <c r="A44" s="53" t="str">
        <f t="shared" si="2"/>
        <v>239celkem</v>
      </c>
      <c r="B44" s="14">
        <v>239</v>
      </c>
      <c r="C44" s="54" t="str">
        <f ca="1">INDEX('Oběhy školní dny'!$A:$W,MATCH($A44,'Oběhy školní dny'!$A:$A,0),10)</f>
        <v>V</v>
      </c>
      <c r="D44" s="15" t="str">
        <f ca="1">INDEX('Oběhy školní dny'!$A:$W,MATCH(Přehled!$A44,'Oběhy školní dny'!$A:$A,0),3)</f>
        <v>Žďár n.Sáz.,,aut.nádr.</v>
      </c>
      <c r="E44" s="15">
        <f ca="1">INDEX('Oběhy školní dny'!$A:$W,MATCH(Přehled!$A44,'Oběhy školní dny'!$A:$A,0),23)</f>
        <v>50577</v>
      </c>
      <c r="F44" s="16">
        <f ca="1">INDEX('Oběhy prázdniny'!$A:$AL,MATCH(Přehled!$A44,'Oběhy prázdniny'!$A:$A,0),23)</f>
        <v>0</v>
      </c>
      <c r="G44" s="16">
        <f ca="1">INDEX('Oběhy víkendy'!$A:$AL,MATCH(Přehled!$A44,'Oběhy víkendy'!$A:$A,0),23)</f>
        <v>28179.199999999997</v>
      </c>
      <c r="H44" s="17">
        <f t="shared" ca="1" si="1"/>
        <v>78756.2</v>
      </c>
    </row>
    <row r="45" spans="1:8" x14ac:dyDescent="0.3">
      <c r="A45" s="53" t="str">
        <f t="shared" si="2"/>
        <v>240celkem</v>
      </c>
      <c r="B45" s="14">
        <v>240</v>
      </c>
      <c r="C45" s="54" t="str">
        <f ca="1">INDEX('Oběhy školní dny'!$A:$W,MATCH($A45,'Oběhy školní dny'!$A:$A,0),10)</f>
        <v>V</v>
      </c>
      <c r="D45" s="15" t="str">
        <f ca="1">INDEX('Oběhy školní dny'!$A:$W,MATCH(Přehled!$A45,'Oběhy školní dny'!$A:$A,0),3)</f>
        <v>Žďár n.Sáz.,,aut.nádr.</v>
      </c>
      <c r="E45" s="15">
        <f ca="1">INDEX('Oběhy školní dny'!$A:$W,MATCH(Přehled!$A45,'Oběhy školní dny'!$A:$A,0),23)</f>
        <v>49938</v>
      </c>
      <c r="F45" s="16">
        <f ca="1">INDEX('Oběhy prázdniny'!$A:$AL,MATCH(Přehled!$A45,'Oběhy prázdniny'!$A:$A,0),23)</f>
        <v>11449.2</v>
      </c>
      <c r="G45" s="16">
        <f ca="1">INDEX('Oběhy víkendy'!$A:$AL,MATCH(Přehled!$A45,'Oběhy víkendy'!$A:$A,0),23)</f>
        <v>21235.200000000001</v>
      </c>
      <c r="H45" s="17">
        <f t="shared" ca="1" si="1"/>
        <v>82622.399999999994</v>
      </c>
    </row>
    <row r="46" spans="1:8" x14ac:dyDescent="0.3">
      <c r="A46" s="53" t="str">
        <f t="shared" si="2"/>
        <v>241celkem</v>
      </c>
      <c r="B46" s="14">
        <v>241</v>
      </c>
      <c r="C46" s="54" t="str">
        <f ca="1">INDEX('Oběhy školní dny'!$A:$W,MATCH($A46,'Oběhy školní dny'!$A:$A,0),10)</f>
        <v>S</v>
      </c>
      <c r="D46" s="15" t="str">
        <f ca="1">INDEX('Oběhy školní dny'!$A:$W,MATCH(Přehled!$A46,'Oběhy školní dny'!$A:$A,0),3)</f>
        <v>Žďár n.Sáz.,,aut.nádr.</v>
      </c>
      <c r="E46" s="15">
        <f ca="1">INDEX('Oběhy školní dny'!$A:$W,MATCH(Přehled!$A46,'Oběhy školní dny'!$A:$A,0),23)</f>
        <v>91379.5</v>
      </c>
      <c r="F46" s="16">
        <f ca="1">INDEX('Oběhy prázdniny'!$A:$AL,MATCH(Přehled!$A46,'Oběhy prázdniny'!$A:$A,0),23)</f>
        <v>22686.900000000005</v>
      </c>
      <c r="G46" s="16">
        <f ca="1">INDEX('Oběhy víkendy'!$A:$AL,MATCH(Přehled!$A46,'Oběhy víkendy'!$A:$A,0),23)</f>
        <v>33062.400000000001</v>
      </c>
      <c r="H46" s="17">
        <f t="shared" ca="1" si="1"/>
        <v>147128.80000000002</v>
      </c>
    </row>
    <row r="47" spans="1:8" x14ac:dyDescent="0.3">
      <c r="A47" s="53" t="str">
        <f t="shared" si="2"/>
        <v>242celkem</v>
      </c>
      <c r="B47" s="14">
        <v>242</v>
      </c>
      <c r="C47" s="54" t="str">
        <f ca="1">INDEX('Oběhy školní dny'!$A:$W,MATCH($A47,'Oběhy školní dny'!$A:$A,0),10)</f>
        <v>V</v>
      </c>
      <c r="D47" s="15" t="str">
        <f ca="1">INDEX('Oběhy školní dny'!$A:$W,MATCH(Přehled!$A47,'Oběhy školní dny'!$A:$A,0),3)</f>
        <v>Žďár n.Sáz.,,aut.nádr.</v>
      </c>
      <c r="E47" s="15">
        <f ca="1">INDEX('Oběhy školní dny'!$A:$W,MATCH(Přehled!$A47,'Oběhy školní dny'!$A:$A,0),23)</f>
        <v>47314</v>
      </c>
      <c r="F47" s="16">
        <f ca="1">INDEX('Oběhy prázdniny'!$A:$AL,MATCH(Přehled!$A47,'Oběhy prázdniny'!$A:$A,0),23)</f>
        <v>13723.999999999998</v>
      </c>
      <c r="G47" s="16">
        <f ca="1">INDEX('Oběhy víkendy'!$A:$AL,MATCH(Přehled!$A47,'Oběhy víkendy'!$A:$A,0),23)</f>
        <v>23903.200000000001</v>
      </c>
      <c r="H47" s="17">
        <f t="shared" ca="1" si="1"/>
        <v>84941.2</v>
      </c>
    </row>
    <row r="48" spans="1:8" x14ac:dyDescent="0.3">
      <c r="A48" s="53" t="str">
        <f t="shared" si="2"/>
        <v>243celkem</v>
      </c>
      <c r="B48" s="14">
        <v>243</v>
      </c>
      <c r="C48" s="54" t="str">
        <f ca="1">INDEX('Oběhy školní dny'!$A:$W,MATCH($A48,'Oběhy školní dny'!$A:$A,0),10)</f>
        <v>S</v>
      </c>
      <c r="D48" s="15" t="str">
        <f ca="1">INDEX('Oběhy školní dny'!$A:$W,MATCH(Přehled!$A48,'Oběhy školní dny'!$A:$A,0),3)</f>
        <v>Mirošov</v>
      </c>
      <c r="E48" s="15">
        <f ca="1">INDEX('Oběhy školní dny'!$A:$W,MATCH(Přehled!$A48,'Oběhy školní dny'!$A:$A,0),23)</f>
        <v>50512</v>
      </c>
      <c r="F48" s="16">
        <f ca="1">INDEX('Oběhy prázdniny'!$A:$AL,MATCH(Přehled!$A48,'Oběhy prázdniny'!$A:$A,0),23)</f>
        <v>12276.4</v>
      </c>
      <c r="G48" s="16">
        <f ca="1">INDEX('Oběhy víkendy'!$A:$AL,MATCH(Přehled!$A48,'Oběhy víkendy'!$A:$A,0),23)</f>
        <v>0</v>
      </c>
      <c r="H48" s="17">
        <f t="shared" ca="1" si="1"/>
        <v>62788.4</v>
      </c>
    </row>
    <row r="49" spans="1:9" x14ac:dyDescent="0.3">
      <c r="A49" s="53" t="str">
        <f t="shared" si="2"/>
        <v>244celkem</v>
      </c>
      <c r="B49" s="14">
        <v>244</v>
      </c>
      <c r="C49" s="54" t="str">
        <f ca="1">INDEX('Oběhy školní dny'!$A:$W,MATCH($A49,'Oběhy školní dny'!$A:$A,0),10)</f>
        <v>V</v>
      </c>
      <c r="D49" s="15" t="str">
        <f ca="1">INDEX('Oběhy školní dny'!$A:$W,MATCH(Přehled!$A49,'Oběhy školní dny'!$A:$A,0),3)</f>
        <v>Mirošov</v>
      </c>
      <c r="E49" s="15">
        <f ca="1">INDEX('Oběhy školní dny'!$A:$W,MATCH(Přehled!$A49,'Oběhy školní dny'!$A:$A,0),23)</f>
        <v>80450.5</v>
      </c>
      <c r="F49" s="16">
        <f ca="1">INDEX('Oběhy prázdniny'!$A:$AL,MATCH(Přehled!$A49,'Oběhy prázdniny'!$A:$A,0),23)</f>
        <v>18287.7</v>
      </c>
      <c r="G49" s="16">
        <f ca="1">INDEX('Oběhy víkendy'!$A:$AL,MATCH(Přehled!$A49,'Oběhy víkendy'!$A:$A,0),23)</f>
        <v>0</v>
      </c>
      <c r="H49" s="17">
        <f t="shared" ca="1" si="1"/>
        <v>98738.2</v>
      </c>
    </row>
    <row r="50" spans="1:9" x14ac:dyDescent="0.3">
      <c r="A50" s="53" t="str">
        <f t="shared" si="2"/>
        <v>245celkem</v>
      </c>
      <c r="B50" s="14">
        <v>245</v>
      </c>
      <c r="C50" s="54" t="str">
        <f ca="1">INDEX('Oběhy školní dny'!$A:$W,MATCH($A50,'Oběhy školní dny'!$A:$A,0),10)</f>
        <v>V</v>
      </c>
      <c r="D50" s="15" t="str">
        <f ca="1">INDEX('Oběhy školní dny'!$A:$W,MATCH(Přehled!$A50,'Oběhy školní dny'!$A:$A,0),3)</f>
        <v>Křižanov,,nám.</v>
      </c>
      <c r="E50" s="15">
        <f ca="1">INDEX('Oběhy školní dny'!$A:$W,MATCH(Přehled!$A50,'Oběhy školní dny'!$A:$A,0),23)</f>
        <v>45454.5</v>
      </c>
      <c r="F50" s="16">
        <f ca="1">INDEX('Oběhy prázdniny'!$A:$AL,MATCH(Přehled!$A50,'Oběhy prázdniny'!$A:$A,0),23)</f>
        <v>10377.599999999999</v>
      </c>
      <c r="G50" s="16">
        <f ca="1">INDEX('Oběhy víkendy'!$A:$AL,MATCH(Přehled!$A50,'Oběhy víkendy'!$A:$A,0),23)</f>
        <v>0</v>
      </c>
      <c r="H50" s="17">
        <f t="shared" ca="1" si="1"/>
        <v>55832.1</v>
      </c>
    </row>
    <row r="51" spans="1:9" x14ac:dyDescent="0.3">
      <c r="A51" s="53" t="str">
        <f t="shared" si="2"/>
        <v>246celkem</v>
      </c>
      <c r="B51" s="14">
        <v>246</v>
      </c>
      <c r="C51" s="54" t="str">
        <f ca="1">INDEX('Oběhy školní dny'!$A:$W,MATCH($A51,'Oběhy školní dny'!$A:$A,0),10)</f>
        <v>V</v>
      </c>
      <c r="D51" s="15" t="str">
        <f ca="1">INDEX('Oběhy školní dny'!$A:$W,MATCH(Přehled!$A51,'Oběhy školní dny'!$A:$A,0),3)</f>
        <v>Bobrová,Dolní Bobrová</v>
      </c>
      <c r="E51" s="15">
        <f ca="1">INDEX('Oběhy školní dny'!$A:$W,MATCH(Přehled!$A51,'Oběhy školní dny'!$A:$A,0),23)</f>
        <v>53775</v>
      </c>
      <c r="F51" s="16">
        <f ca="1">INDEX('Oběhy prázdniny'!$A:$AL,MATCH(Přehled!$A51,'Oběhy prázdniny'!$A:$A,0),23)</f>
        <v>10786.5</v>
      </c>
      <c r="G51" s="16">
        <f ca="1">INDEX('Oběhy víkendy'!$A:$AL,MATCH(Přehled!$A51,'Oběhy víkendy'!$A:$A,0),23)</f>
        <v>0</v>
      </c>
      <c r="H51" s="17">
        <f t="shared" ca="1" si="1"/>
        <v>64561.5</v>
      </c>
    </row>
    <row r="52" spans="1:9" x14ac:dyDescent="0.3">
      <c r="A52" s="53" t="str">
        <f t="shared" si="2"/>
        <v>247celkem</v>
      </c>
      <c r="B52" s="14">
        <v>247</v>
      </c>
      <c r="C52" s="54" t="str">
        <f ca="1">INDEX('Oběhy školní dny'!$A:$W,MATCH($A52,'Oběhy školní dny'!$A:$A,0),10)</f>
        <v>V</v>
      </c>
      <c r="D52" s="15" t="str">
        <f ca="1">INDEX('Oběhy školní dny'!$A:$W,MATCH(Přehled!$A52,'Oběhy školní dny'!$A:$A,0),3)</f>
        <v>Bobrová,Dolní Bobrová</v>
      </c>
      <c r="E52" s="15">
        <f ca="1">INDEX('Oběhy školní dny'!$A:$W,MATCH(Přehled!$A52,'Oběhy školní dny'!$A:$A,0),23)</f>
        <v>51025</v>
      </c>
      <c r="F52" s="16">
        <f ca="1">INDEX('Oběhy prázdniny'!$A:$AL,MATCH(Přehled!$A52,'Oběhy prázdniny'!$A:$A,0),23)</f>
        <v>8229.7000000000007</v>
      </c>
      <c r="G52" s="16">
        <f ca="1">INDEX('Oběhy víkendy'!$A:$AL,MATCH(Přehled!$A52,'Oběhy víkendy'!$A:$A,0),23)</f>
        <v>0</v>
      </c>
      <c r="H52" s="17">
        <f t="shared" ca="1" si="1"/>
        <v>59254.7</v>
      </c>
    </row>
    <row r="53" spans="1:9" x14ac:dyDescent="0.3">
      <c r="A53" s="53" t="str">
        <f t="shared" si="2"/>
        <v>248celkem</v>
      </c>
      <c r="B53" s="14">
        <v>248</v>
      </c>
      <c r="C53" s="54" t="str">
        <f ca="1">INDEX('Oběhy školní dny'!$A:$W,MATCH($A53,'Oběhy školní dny'!$A:$A,0),10)</f>
        <v>V</v>
      </c>
      <c r="D53" s="15" t="str">
        <f ca="1">INDEX('Oběhy školní dny'!$A:$W,MATCH(Přehled!$A53,'Oběhy školní dny'!$A:$A,0),3)</f>
        <v>Velké Meziříčí,,aut.nádr.</v>
      </c>
      <c r="E53" s="15">
        <f ca="1">INDEX('Oběhy školní dny'!$A:$W,MATCH(Přehled!$A53,'Oběhy školní dny'!$A:$A,0),23)</f>
        <v>81098</v>
      </c>
      <c r="F53" s="16">
        <f ca="1">INDEX('Oběhy prázdniny'!$A:$AL,MATCH(Přehled!$A53,'Oběhy prázdniny'!$A:$A,0),23)</f>
        <v>18593.199999999997</v>
      </c>
      <c r="G53" s="16">
        <f ca="1">INDEX('Oběhy víkendy'!$A:$AL,MATCH(Přehled!$A53,'Oběhy víkendy'!$A:$A,0),23)</f>
        <v>29971.200000000001</v>
      </c>
      <c r="H53" s="17">
        <f t="shared" ca="1" si="1"/>
        <v>129662.39999999999</v>
      </c>
    </row>
    <row r="54" spans="1:9" ht="15" thickBot="1" x14ac:dyDescent="0.35">
      <c r="A54" s="56" t="str">
        <f t="shared" si="2"/>
        <v>249celkem</v>
      </c>
      <c r="B54" s="57">
        <v>249</v>
      </c>
      <c r="C54" s="54" t="str">
        <f ca="1">INDEX('Oběhy školní dny'!$A:$W,MATCH($A54,'Oběhy školní dny'!$A:$A,0),10)</f>
        <v>V</v>
      </c>
      <c r="D54" s="15" t="str">
        <f ca="1">INDEX('Oběhy školní dny'!$A:$W,MATCH(Přehled!$A54,'Oběhy školní dny'!$A:$A,0),3)</f>
        <v>Ostrov n.Osl.</v>
      </c>
      <c r="E54" s="15">
        <f ca="1">INDEX('Oběhy školní dny'!$A:$W,MATCH(Přehled!$A54,'Oběhy školní dny'!$A:$A,0),23)</f>
        <v>55944.5</v>
      </c>
      <c r="F54" s="58">
        <f ca="1">INDEX('Oběhy prázdniny'!$A:$AL,MATCH(Přehled!$A54,'Oběhy prázdniny'!$A:$A,0),23)</f>
        <v>12826.300000000001</v>
      </c>
      <c r="G54" s="16">
        <f ca="1">INDEX('Oběhy víkendy'!$A:$AL,MATCH(Přehled!$A54,'Oběhy víkendy'!$A:$A,0),23)</f>
        <v>0</v>
      </c>
      <c r="H54" s="59">
        <f t="shared" ca="1" si="1"/>
        <v>68770.8</v>
      </c>
    </row>
    <row r="55" spans="1:9" ht="15" thickBot="1" x14ac:dyDescent="0.35">
      <c r="A55" s="242" t="s">
        <v>104</v>
      </c>
      <c r="B55" s="243"/>
      <c r="C55" s="243"/>
      <c r="D55" s="244"/>
      <c r="E55" s="55">
        <f ca="1">SUM(E6:E54)</f>
        <v>2875164.5</v>
      </c>
      <c r="F55" s="55">
        <f ca="1">SUM(F6:F54)</f>
        <v>630735.29999999993</v>
      </c>
      <c r="G55" s="55">
        <f ca="1">SUM(G6:G54)</f>
        <v>489490.8000000001</v>
      </c>
      <c r="H55" s="84">
        <f ca="1">SUM(H6:H54)</f>
        <v>3995390.6</v>
      </c>
    </row>
    <row r="56" spans="1:9" x14ac:dyDescent="0.3">
      <c r="A56" s="10"/>
      <c r="B56" s="10"/>
      <c r="C56" s="10"/>
      <c r="D56" s="10"/>
      <c r="E56" s="10"/>
      <c r="F56" s="10"/>
      <c r="G56" s="10"/>
      <c r="H56" s="10"/>
    </row>
    <row r="57" spans="1:9" x14ac:dyDescent="0.3">
      <c r="A57" s="10"/>
      <c r="B57" s="19" t="s">
        <v>105</v>
      </c>
      <c r="C57" s="10"/>
      <c r="D57" s="10"/>
      <c r="E57" s="19" t="s">
        <v>106</v>
      </c>
      <c r="F57" s="10"/>
      <c r="G57" s="10"/>
      <c r="H57" s="19" t="s">
        <v>141</v>
      </c>
    </row>
    <row r="58" spans="1:9" x14ac:dyDescent="0.3">
      <c r="A58" s="10"/>
      <c r="B58" s="10" t="s">
        <v>65</v>
      </c>
      <c r="C58" s="10">
        <f ca="1">COUNTIFS($C$6:$C$54,B58)</f>
        <v>14</v>
      </c>
      <c r="D58" s="18"/>
      <c r="E58" s="10" t="s">
        <v>65</v>
      </c>
      <c r="F58" s="11">
        <f ca="1">SUMIFS(H$6:H$54,$C$6:$C$54,E58)</f>
        <v>1115043.5999999999</v>
      </c>
      <c r="H58" s="10" t="s">
        <v>65</v>
      </c>
      <c r="I58" s="11">
        <f ca="1">F58/C58</f>
        <v>79645.971428571414</v>
      </c>
    </row>
    <row r="59" spans="1:9" x14ac:dyDescent="0.3">
      <c r="A59" s="10"/>
      <c r="B59" s="60" t="s">
        <v>64</v>
      </c>
      <c r="C59" s="10">
        <f ca="1">COUNTIFS($C$6:$C$54,B59)</f>
        <v>35</v>
      </c>
      <c r="D59" s="18"/>
      <c r="E59" s="60" t="s">
        <v>64</v>
      </c>
      <c r="F59" s="11">
        <f ca="1">SUMIFS(H$6:H$54,$C$6:$C$54,E59)</f>
        <v>2880347.0000000005</v>
      </c>
      <c r="H59" s="60" t="s">
        <v>64</v>
      </c>
      <c r="I59" s="11">
        <f ca="1">F59/C59</f>
        <v>82295.628571428591</v>
      </c>
    </row>
    <row r="60" spans="1:9" x14ac:dyDescent="0.3">
      <c r="A60" s="10"/>
      <c r="B60" s="10" t="s">
        <v>66</v>
      </c>
      <c r="C60" s="10">
        <f ca="1">COUNTIFS($C$6:$C$52,B60)</f>
        <v>0</v>
      </c>
      <c r="D60" s="19"/>
      <c r="E60" s="10" t="s">
        <v>66</v>
      </c>
      <c r="F60" s="11">
        <f ca="1">SUMIFS(H$6:H$54,$C$6:$C$54,E60)</f>
        <v>0</v>
      </c>
      <c r="H60" s="10" t="s">
        <v>66</v>
      </c>
      <c r="I60" s="11">
        <v>0</v>
      </c>
    </row>
    <row r="61" spans="1:9" x14ac:dyDescent="0.3">
      <c r="A61" s="10"/>
      <c r="B61" s="19" t="s">
        <v>70</v>
      </c>
      <c r="C61" s="10">
        <f ca="1">SUM(C58:C60)</f>
        <v>49</v>
      </c>
      <c r="E61" s="19" t="s">
        <v>70</v>
      </c>
      <c r="F61" s="11">
        <f ca="1">SUM(F58:F60)</f>
        <v>3995390.6000000006</v>
      </c>
      <c r="H61" s="19" t="s">
        <v>70</v>
      </c>
      <c r="I61" s="11">
        <f ca="1">F61/C61</f>
        <v>81538.583673469402</v>
      </c>
    </row>
    <row r="62" spans="1:9" x14ac:dyDescent="0.3">
      <c r="A62" s="10"/>
      <c r="B62" s="10"/>
      <c r="C62" s="10"/>
      <c r="D62" s="10"/>
      <c r="E62" s="10"/>
      <c r="F62" s="10"/>
      <c r="G62" s="10"/>
      <c r="H62" s="10"/>
    </row>
    <row r="63" spans="1:9" x14ac:dyDescent="0.3">
      <c r="A63" s="10"/>
      <c r="B63" s="10"/>
      <c r="C63" s="10"/>
      <c r="D63" s="10"/>
      <c r="E63" s="10"/>
      <c r="F63" s="10"/>
      <c r="G63" s="10"/>
      <c r="H63" s="10"/>
    </row>
    <row r="64" spans="1:9" x14ac:dyDescent="0.3">
      <c r="A64" s="10"/>
      <c r="B64" s="10"/>
      <c r="C64" s="10"/>
      <c r="D64" s="10"/>
      <c r="E64" s="10"/>
      <c r="F64" s="10"/>
      <c r="G64" s="10"/>
      <c r="H64" s="10"/>
    </row>
    <row r="65" spans="1:8" x14ac:dyDescent="0.3">
      <c r="A65" s="10"/>
      <c r="B65" s="10"/>
      <c r="C65" s="10"/>
      <c r="D65" s="10"/>
      <c r="E65" s="10"/>
      <c r="F65" s="10"/>
      <c r="G65" s="10"/>
      <c r="H65" s="10"/>
    </row>
    <row r="66" spans="1:8" x14ac:dyDescent="0.3">
      <c r="A66" s="10"/>
      <c r="B66" s="10"/>
      <c r="C66" s="10"/>
      <c r="D66" s="10"/>
      <c r="E66" s="10"/>
      <c r="F66" s="10"/>
      <c r="G66" s="10"/>
      <c r="H66" s="10"/>
    </row>
    <row r="67" spans="1:8" x14ac:dyDescent="0.3">
      <c r="A67" s="10"/>
      <c r="B67" s="10"/>
      <c r="C67" s="10"/>
      <c r="D67" s="10"/>
      <c r="E67" s="10"/>
      <c r="F67" s="10"/>
      <c r="G67" s="10"/>
      <c r="H67" s="10"/>
    </row>
  </sheetData>
  <mergeCells count="2">
    <mergeCell ref="A55:D55"/>
    <mergeCell ref="E4:H4"/>
  </mergeCells>
  <conditionalFormatting sqref="H2">
    <cfRule type="containsText" dxfId="1" priority="1" operator="containsText" text="stídání">
      <formula>NOT(ISERROR(SEARCH("stídání",#REF!)))</formula>
    </cfRule>
    <cfRule type="containsText" dxfId="0" priority="2" operator="containsText" text="střídání">
      <formula>NOT(ISERROR(SEARCH("střídání",#REF!)))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"/>
  <sheetViews>
    <sheetView workbookViewId="0">
      <selection activeCell="C9" sqref="C9"/>
    </sheetView>
  </sheetViews>
  <sheetFormatPr defaultRowHeight="14.4" x14ac:dyDescent="0.3"/>
  <cols>
    <col min="1" max="16" width="6.33203125" customWidth="1"/>
  </cols>
  <sheetData>
    <row r="1" spans="1:15" s="5" customFormat="1" x14ac:dyDescent="0.3">
      <c r="A1" s="5" t="s">
        <v>0</v>
      </c>
      <c r="B1" s="5" t="s">
        <v>1</v>
      </c>
      <c r="D1" s="5" t="s">
        <v>67</v>
      </c>
      <c r="F1" s="5" t="s">
        <v>0</v>
      </c>
      <c r="G1" s="5" t="s">
        <v>1</v>
      </c>
      <c r="I1" s="5" t="s">
        <v>67</v>
      </c>
      <c r="L1" s="5" t="s">
        <v>0</v>
      </c>
      <c r="M1" s="5" t="s">
        <v>1</v>
      </c>
      <c r="O1" s="5" t="s">
        <v>67</v>
      </c>
    </row>
    <row r="2" spans="1:15" x14ac:dyDescent="0.3">
      <c r="A2" t="s">
        <v>18</v>
      </c>
      <c r="C2" t="str">
        <f>CONCATENATE(A2,B2)</f>
        <v>X</v>
      </c>
      <c r="D2" s="4">
        <v>205</v>
      </c>
      <c r="F2" t="s">
        <v>18</v>
      </c>
      <c r="H2" t="str">
        <f>CONCATENATE(F2,G2)</f>
        <v>X</v>
      </c>
      <c r="I2" s="4">
        <v>47</v>
      </c>
      <c r="L2">
        <v>6</v>
      </c>
      <c r="N2" t="str">
        <f>CONCATENATE(L2,M2)</f>
        <v>6</v>
      </c>
      <c r="O2" s="4">
        <v>52</v>
      </c>
    </row>
    <row r="3" spans="1:15" x14ac:dyDescent="0.3">
      <c r="A3" t="s">
        <v>18</v>
      </c>
      <c r="B3">
        <v>10</v>
      </c>
      <c r="C3" t="str">
        <f>CONCATENATE(A3,B3)</f>
        <v>X10</v>
      </c>
      <c r="D3" s="4">
        <v>195</v>
      </c>
      <c r="F3" t="s">
        <v>18</v>
      </c>
      <c r="G3">
        <v>10</v>
      </c>
      <c r="H3" t="str">
        <f>CONCATENATE(F3,G3)</f>
        <v>X10</v>
      </c>
      <c r="I3" s="4">
        <v>0</v>
      </c>
      <c r="L3" t="s">
        <v>58</v>
      </c>
      <c r="N3" t="str">
        <f>CONCATENATE(L3,M3)</f>
        <v>+</v>
      </c>
      <c r="O3" s="4">
        <v>60</v>
      </c>
    </row>
    <row r="4" spans="1:15" x14ac:dyDescent="0.3">
      <c r="A4" t="s">
        <v>18</v>
      </c>
      <c r="B4">
        <v>25</v>
      </c>
      <c r="C4" t="str">
        <f>CONCATENATE(A4,B4)</f>
        <v>X25</v>
      </c>
      <c r="D4" s="4">
        <v>205</v>
      </c>
      <c r="F4" t="s">
        <v>18</v>
      </c>
      <c r="G4">
        <v>25</v>
      </c>
      <c r="H4" t="str">
        <f>CONCATENATE(F4,G4)</f>
        <v>X25</v>
      </c>
      <c r="I4" s="4">
        <v>0</v>
      </c>
      <c r="L4" t="s">
        <v>59</v>
      </c>
      <c r="N4" t="str">
        <f>CONCATENATE(L4,M4)</f>
        <v>6+</v>
      </c>
      <c r="O4" s="4">
        <v>112</v>
      </c>
    </row>
    <row r="5" spans="1:15" x14ac:dyDescent="0.3">
      <c r="A5" t="s">
        <v>18</v>
      </c>
      <c r="B5">
        <v>35</v>
      </c>
      <c r="C5" t="str">
        <f>CONCATENATE(A5,B5)</f>
        <v>X35</v>
      </c>
      <c r="D5" s="4">
        <v>0</v>
      </c>
      <c r="F5" t="s">
        <v>18</v>
      </c>
      <c r="G5">
        <v>35</v>
      </c>
      <c r="H5" t="str">
        <f>CONCATENATE(F5,G5)</f>
        <v>X35</v>
      </c>
      <c r="I5" s="4">
        <v>57</v>
      </c>
    </row>
    <row r="6" spans="1:15" x14ac:dyDescent="0.3">
      <c r="A6" t="s">
        <v>18</v>
      </c>
      <c r="B6">
        <v>45</v>
      </c>
      <c r="C6" t="str">
        <f>CONCATENATE(A6,B6)</f>
        <v>X45</v>
      </c>
      <c r="D6" s="4">
        <v>0</v>
      </c>
      <c r="F6" t="s">
        <v>18</v>
      </c>
      <c r="G6">
        <v>45</v>
      </c>
      <c r="H6" t="str">
        <f>CONCATENATE(F6,G6)</f>
        <v>X45</v>
      </c>
      <c r="I6" s="4">
        <v>47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Oběhy školní dny</vt:lpstr>
      <vt:lpstr>Oběhy prázdniny</vt:lpstr>
      <vt:lpstr>Oběhy víkendy</vt:lpstr>
      <vt:lpstr>Přehled</vt:lpstr>
      <vt:lpstr>Počty 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2023-06-15T15:36:00Z</dcterms:modified>
</cp:coreProperties>
</file>